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资格初审合格人员名单" sheetId="1" r:id="rId1"/>
  </sheets>
  <definedNames>
    <definedName name="_xlnm.Print_Titles" localSheetId="0">'资格初审合格人员名单'!$1:$2</definedName>
  </definedNames>
  <calcPr fullCalcOnLoad="1"/>
</workbook>
</file>

<file path=xl/sharedStrings.xml><?xml version="1.0" encoding="utf-8"?>
<sst xmlns="http://schemas.openxmlformats.org/spreadsheetml/2006/main" count="5789" uniqueCount="2066">
  <si>
    <t>附件1:三亚市天涯区教育系统2020年公开招聘48名编制教师资格初审合格进入笔试人员名单</t>
  </si>
  <si>
    <t>序号</t>
  </si>
  <si>
    <t>报考岗位</t>
  </si>
  <si>
    <t>姓名</t>
  </si>
  <si>
    <t>身份证号码</t>
  </si>
  <si>
    <t>0101_初中语文教师</t>
  </si>
  <si>
    <t>460*****7222</t>
  </si>
  <si>
    <t>330*****6023</t>
  </si>
  <si>
    <t>140*****2810</t>
  </si>
  <si>
    <t>469*****6422</t>
  </si>
  <si>
    <t>210*****1828</t>
  </si>
  <si>
    <t>460*****6829</t>
  </si>
  <si>
    <t>460*****5126</t>
  </si>
  <si>
    <t>150*****4245</t>
  </si>
  <si>
    <t>231*****0424</t>
  </si>
  <si>
    <t>460*****0820</t>
  </si>
  <si>
    <t>460*****1426</t>
  </si>
  <si>
    <t>350*****416X</t>
  </si>
  <si>
    <t>460*****6029</t>
  </si>
  <si>
    <t>513*****4927</t>
  </si>
  <si>
    <t>460*****7422</t>
  </si>
  <si>
    <t>460*****0022</t>
  </si>
  <si>
    <t>460*****5247</t>
  </si>
  <si>
    <t>460*****2140</t>
  </si>
  <si>
    <t>460*****044X</t>
  </si>
  <si>
    <t>460*****0020</t>
  </si>
  <si>
    <t>460*****3588</t>
  </si>
  <si>
    <t>152*****1819</t>
  </si>
  <si>
    <t>460*****3827</t>
  </si>
  <si>
    <t>211*****0027</t>
  </si>
  <si>
    <t>460*****2505</t>
  </si>
  <si>
    <t>460*****042X</t>
  </si>
  <si>
    <t>421*****1520</t>
  </si>
  <si>
    <t>460*****7673</t>
  </si>
  <si>
    <t>211*****2763</t>
  </si>
  <si>
    <t>460*****046X</t>
  </si>
  <si>
    <t>460*****3429</t>
  </si>
  <si>
    <t>460*****2403</t>
  </si>
  <si>
    <t>460*****1322</t>
  </si>
  <si>
    <t>460*****0849</t>
  </si>
  <si>
    <t>220*****0420</t>
  </si>
  <si>
    <t>469*****7728</t>
  </si>
  <si>
    <t>460*****454X</t>
  </si>
  <si>
    <t>460*****7704</t>
  </si>
  <si>
    <t>469*****6160</t>
  </si>
  <si>
    <t>460*****5346</t>
  </si>
  <si>
    <t>150*****0014</t>
  </si>
  <si>
    <t>440*****9101</t>
  </si>
  <si>
    <t>460*****2231</t>
  </si>
  <si>
    <t>460*****690X</t>
  </si>
  <si>
    <t>469*****9323</t>
  </si>
  <si>
    <t>152*****0047</t>
  </si>
  <si>
    <t>460*****3221</t>
  </si>
  <si>
    <t>433*****2923</t>
  </si>
  <si>
    <t>420*****1925</t>
  </si>
  <si>
    <t>460*****4508</t>
  </si>
  <si>
    <t>460*****3143</t>
  </si>
  <si>
    <t>460*****0044</t>
  </si>
  <si>
    <t>231*****4528</t>
  </si>
  <si>
    <t>460*****2429</t>
  </si>
  <si>
    <t>460*****3421</t>
  </si>
  <si>
    <t>460*****7828</t>
  </si>
  <si>
    <t>460*****4625</t>
  </si>
  <si>
    <t>460*****002X</t>
  </si>
  <si>
    <t>210*****0620</t>
  </si>
  <si>
    <t>460*****0040</t>
  </si>
  <si>
    <t>142*****3628</t>
  </si>
  <si>
    <t>460*****208X</t>
  </si>
  <si>
    <t>460*****0024</t>
  </si>
  <si>
    <t>460*****4442</t>
  </si>
  <si>
    <t>410*****5568</t>
  </si>
  <si>
    <t>469*****7621</t>
  </si>
  <si>
    <t>411*****8022</t>
  </si>
  <si>
    <t>522*****8422</t>
  </si>
  <si>
    <t>352*****6122</t>
  </si>
  <si>
    <t>460*****2522</t>
  </si>
  <si>
    <t>460*****1409</t>
  </si>
  <si>
    <t>460*****3362</t>
  </si>
  <si>
    <t>460*****0027</t>
  </si>
  <si>
    <t>469*****8429</t>
  </si>
  <si>
    <t>469*****2409</t>
  </si>
  <si>
    <t>469*****7265</t>
  </si>
  <si>
    <t>460*****2929</t>
  </si>
  <si>
    <t>510*****0229</t>
  </si>
  <si>
    <t>460*****2726</t>
  </si>
  <si>
    <t>460*****3166</t>
  </si>
  <si>
    <t>460*****2328</t>
  </si>
  <si>
    <t>460*****0426</t>
  </si>
  <si>
    <t>460*****1667</t>
  </si>
  <si>
    <t>460*****3584</t>
  </si>
  <si>
    <t>460*****0525</t>
  </si>
  <si>
    <t>460*****4966</t>
  </si>
  <si>
    <t>460*****7045</t>
  </si>
  <si>
    <t>460*****6236</t>
  </si>
  <si>
    <t>460*****444X</t>
  </si>
  <si>
    <t>460*****0923</t>
  </si>
  <si>
    <t>460*****7223</t>
  </si>
  <si>
    <t>460*****0841</t>
  </si>
  <si>
    <t>460*****5146</t>
  </si>
  <si>
    <t>0102_初中数学教师</t>
  </si>
  <si>
    <t>460*****5771</t>
  </si>
  <si>
    <t>210*****1827</t>
  </si>
  <si>
    <t>460*****2720</t>
  </si>
  <si>
    <t>460*****3228</t>
  </si>
  <si>
    <t>460*****7624</t>
  </si>
  <si>
    <t>232*****1745</t>
  </si>
  <si>
    <t>460*****0924</t>
  </si>
  <si>
    <t>460*****4834</t>
  </si>
  <si>
    <t>460*****6182</t>
  </si>
  <si>
    <t>460*****5625</t>
  </si>
  <si>
    <t>460*****4488</t>
  </si>
  <si>
    <t>460*****382X</t>
  </si>
  <si>
    <t>469*****4120</t>
  </si>
  <si>
    <t>230*****2212</t>
  </si>
  <si>
    <t>460*****2642</t>
  </si>
  <si>
    <t>460*****3626</t>
  </si>
  <si>
    <t>460*****1314</t>
  </si>
  <si>
    <t>460*****6163</t>
  </si>
  <si>
    <t>460*****4043</t>
  </si>
  <si>
    <t>460*****7228</t>
  </si>
  <si>
    <t>460*****0233</t>
  </si>
  <si>
    <t>230*****3721</t>
  </si>
  <si>
    <t>460*****027X</t>
  </si>
  <si>
    <t>513*****3369</t>
  </si>
  <si>
    <t>460*****2848</t>
  </si>
  <si>
    <t>460*****3627</t>
  </si>
  <si>
    <t>460*****0064</t>
  </si>
  <si>
    <t>362*****5928</t>
  </si>
  <si>
    <t>460*****2821</t>
  </si>
  <si>
    <t>460*****0049</t>
  </si>
  <si>
    <t>469*****4965</t>
  </si>
  <si>
    <t>460*****3968</t>
  </si>
  <si>
    <t>460*****4865</t>
  </si>
  <si>
    <t>460*****3215</t>
  </si>
  <si>
    <t>460*****0928</t>
  </si>
  <si>
    <t>460*****722X</t>
  </si>
  <si>
    <t>460*****0742</t>
  </si>
  <si>
    <t>150*****2741</t>
  </si>
  <si>
    <t>460*****7707</t>
  </si>
  <si>
    <t>460*****2423</t>
  </si>
  <si>
    <t>140*****1613</t>
  </si>
  <si>
    <t>230*****4025</t>
  </si>
  <si>
    <t>460*****688X</t>
  </si>
  <si>
    <t>410*****1043</t>
  </si>
  <si>
    <t>460*****8725</t>
  </si>
  <si>
    <t>460*****0448</t>
  </si>
  <si>
    <t>460*****7225</t>
  </si>
  <si>
    <t>460*****1665</t>
  </si>
  <si>
    <t>460*****2089</t>
  </si>
  <si>
    <t>460*****4423</t>
  </si>
  <si>
    <t>460*****2441</t>
  </si>
  <si>
    <t>460*****6438</t>
  </si>
  <si>
    <t>460*****0621</t>
  </si>
  <si>
    <t>460*****5347</t>
  </si>
  <si>
    <t>460*****1229</t>
  </si>
  <si>
    <t>460*****2123</t>
  </si>
  <si>
    <t>232*****6015</t>
  </si>
  <si>
    <t>460*****4960</t>
  </si>
  <si>
    <t>460*****0522</t>
  </si>
  <si>
    <t>460*****6246</t>
  </si>
  <si>
    <t>460*****7689</t>
  </si>
  <si>
    <t>460*****5342</t>
  </si>
  <si>
    <t>460*****5826</t>
  </si>
  <si>
    <t>460*****5085</t>
  </si>
  <si>
    <t>340*****2847</t>
  </si>
  <si>
    <t>460*****402X</t>
  </si>
  <si>
    <t>460*****4029</t>
  </si>
  <si>
    <t>460*****1202</t>
  </si>
  <si>
    <t>460*****1727</t>
  </si>
  <si>
    <t>140*****2523</t>
  </si>
  <si>
    <t>460*****3224</t>
  </si>
  <si>
    <t>460*****5212</t>
  </si>
  <si>
    <t>460*****0622</t>
  </si>
  <si>
    <t>460*****5123</t>
  </si>
  <si>
    <t>460*****0348</t>
  </si>
  <si>
    <t>220*****4243</t>
  </si>
  <si>
    <t>460*****5222</t>
  </si>
  <si>
    <t>469*****5218</t>
  </si>
  <si>
    <t>460*****4219</t>
  </si>
  <si>
    <t>460*****4718</t>
  </si>
  <si>
    <t>460*****2360</t>
  </si>
  <si>
    <t>460*****3439</t>
  </si>
  <si>
    <t>460*****384X</t>
  </si>
  <si>
    <t>460*****1199</t>
  </si>
  <si>
    <t>211*****1823</t>
  </si>
  <si>
    <t>469*****3229</t>
  </si>
  <si>
    <t>460*****6640</t>
  </si>
  <si>
    <t>460*****0450</t>
  </si>
  <si>
    <t>460*****2304</t>
  </si>
  <si>
    <t>460*****0289</t>
  </si>
  <si>
    <t>460*****7226</t>
  </si>
  <si>
    <t>460*****3366</t>
  </si>
  <si>
    <t>460*****0720</t>
  </si>
  <si>
    <t>210*****2142</t>
  </si>
  <si>
    <t>460*****4237</t>
  </si>
  <si>
    <t>460*****7244</t>
  </si>
  <si>
    <t>460*****6583</t>
  </si>
  <si>
    <t>460*****484X</t>
  </si>
  <si>
    <t>460*****3247</t>
  </si>
  <si>
    <t>0103_初中英语教师</t>
  </si>
  <si>
    <t>460*****5824</t>
  </si>
  <si>
    <t>460*****2421</t>
  </si>
  <si>
    <t>469*****5049</t>
  </si>
  <si>
    <t>460*****3387</t>
  </si>
  <si>
    <t>460*****5820</t>
  </si>
  <si>
    <t>371*****0023</t>
  </si>
  <si>
    <t>460*****0307</t>
  </si>
  <si>
    <t>460*****8549</t>
  </si>
  <si>
    <t>460*****0523</t>
  </si>
  <si>
    <t>460*****1718</t>
  </si>
  <si>
    <t>460*****0982</t>
  </si>
  <si>
    <t>460*****1246</t>
  </si>
  <si>
    <t>460*****4448</t>
  </si>
  <si>
    <t>430*****4328</t>
  </si>
  <si>
    <t>431*****5243</t>
  </si>
  <si>
    <t>130*****0922</t>
  </si>
  <si>
    <t>460*****4040</t>
  </si>
  <si>
    <t>460*****5782</t>
  </si>
  <si>
    <t>460*****2620</t>
  </si>
  <si>
    <t>460*****2504</t>
  </si>
  <si>
    <t>460*****0620</t>
  </si>
  <si>
    <t>460*****4020</t>
  </si>
  <si>
    <t>460*****1205</t>
  </si>
  <si>
    <t>460*****0824</t>
  </si>
  <si>
    <t>460*****5124</t>
  </si>
  <si>
    <t>460*****0029</t>
  </si>
  <si>
    <t>450*****7244</t>
  </si>
  <si>
    <t>640*****0060</t>
  </si>
  <si>
    <t>460*****2303</t>
  </si>
  <si>
    <t>150*****7849</t>
  </si>
  <si>
    <t>370*****0426</t>
  </si>
  <si>
    <t>460*****7649</t>
  </si>
  <si>
    <t>460*****0623</t>
  </si>
  <si>
    <t>460*****4844</t>
  </si>
  <si>
    <t>460*****452X</t>
  </si>
  <si>
    <t>460*****5045</t>
  </si>
  <si>
    <t>513*****8205</t>
  </si>
  <si>
    <t>511*****4427</t>
  </si>
  <si>
    <t>460*****6626</t>
  </si>
  <si>
    <t>431*****0622</t>
  </si>
  <si>
    <t>460*****7423</t>
  </si>
  <si>
    <t>140*****5626</t>
  </si>
  <si>
    <t>460*****292X</t>
  </si>
  <si>
    <t>469*****5366</t>
  </si>
  <si>
    <t>230*****3326</t>
  </si>
  <si>
    <t>460*****3423</t>
  </si>
  <si>
    <t>460*****2343</t>
  </si>
  <si>
    <t>232*****0625</t>
  </si>
  <si>
    <t>220*****0062</t>
  </si>
  <si>
    <t>231*****4443</t>
  </si>
  <si>
    <t>520*****982X</t>
  </si>
  <si>
    <t>411*****9683</t>
  </si>
  <si>
    <t>460*****0046</t>
  </si>
  <si>
    <t>460*****4225</t>
  </si>
  <si>
    <t>460*****202X</t>
  </si>
  <si>
    <t>460*****0445</t>
  </si>
  <si>
    <t>460*****4706</t>
  </si>
  <si>
    <t>620*****052X</t>
  </si>
  <si>
    <t>411*****4881</t>
  </si>
  <si>
    <t>460*****1707</t>
  </si>
  <si>
    <t>362*****1066</t>
  </si>
  <si>
    <t>460*****5849</t>
  </si>
  <si>
    <t>460*****2044</t>
  </si>
  <si>
    <t>330*****4124</t>
  </si>
  <si>
    <t>460*****4469</t>
  </si>
  <si>
    <t>460*****3167</t>
  </si>
  <si>
    <t>460*****4502</t>
  </si>
  <si>
    <t>460*****4481</t>
  </si>
  <si>
    <t>230*****0020</t>
  </si>
  <si>
    <t>460*****4429</t>
  </si>
  <si>
    <t>460*****2027</t>
  </si>
  <si>
    <t>220*****8923</t>
  </si>
  <si>
    <t>220*****0548</t>
  </si>
  <si>
    <t>460*****5722</t>
  </si>
  <si>
    <t>460*****0421</t>
  </si>
  <si>
    <t>360*****4329</t>
  </si>
  <si>
    <t>211*****1309</t>
  </si>
  <si>
    <t>460*****0520</t>
  </si>
  <si>
    <t>220*****2917</t>
  </si>
  <si>
    <t>0104_初中历史教师</t>
  </si>
  <si>
    <t>460*****0239</t>
  </si>
  <si>
    <t>460*****3344</t>
  </si>
  <si>
    <t>460*****0038</t>
  </si>
  <si>
    <t>460*****0047</t>
  </si>
  <si>
    <t>460*****5229</t>
  </si>
  <si>
    <t>460*****7627</t>
  </si>
  <si>
    <t>232*****7027</t>
  </si>
  <si>
    <t>460*****6223</t>
  </si>
  <si>
    <t>460*****8343</t>
  </si>
  <si>
    <t>460*****0015</t>
  </si>
  <si>
    <t>460*****0764</t>
  </si>
  <si>
    <t>460*****332X</t>
  </si>
  <si>
    <t>460*****2721</t>
  </si>
  <si>
    <t>460*****2841</t>
  </si>
  <si>
    <t>460*****4704</t>
  </si>
  <si>
    <t>460*****4709</t>
  </si>
  <si>
    <t>460*****2467</t>
  </si>
  <si>
    <t>469*****192X</t>
  </si>
  <si>
    <t>460*****4824</t>
  </si>
  <si>
    <t>460*****6326</t>
  </si>
  <si>
    <t>460*****4542</t>
  </si>
  <si>
    <t>460*****4667</t>
  </si>
  <si>
    <t>370*****1017</t>
  </si>
  <si>
    <t>460*****2621</t>
  </si>
  <si>
    <t>460*****4435</t>
  </si>
  <si>
    <t>460*****0431</t>
  </si>
  <si>
    <t>460*****2743</t>
  </si>
  <si>
    <t>460*****1022</t>
  </si>
  <si>
    <t>460*****5627</t>
  </si>
  <si>
    <t>220*****1428</t>
  </si>
  <si>
    <t>460*****1666</t>
  </si>
  <si>
    <t>460*****0654</t>
  </si>
  <si>
    <t>460*****5727</t>
  </si>
  <si>
    <t>460*****4722</t>
  </si>
  <si>
    <t>460*****0012</t>
  </si>
  <si>
    <t>460*****4249</t>
  </si>
  <si>
    <t>460*****2922</t>
  </si>
  <si>
    <t>460*****4449</t>
  </si>
  <si>
    <t>450*****3527</t>
  </si>
  <si>
    <t>460*****7846</t>
  </si>
  <si>
    <t>460*****1527</t>
  </si>
  <si>
    <t>431*****1725</t>
  </si>
  <si>
    <t>532*****0612</t>
  </si>
  <si>
    <t>440*****1525</t>
  </si>
  <si>
    <t>460*****3877</t>
  </si>
  <si>
    <t>460*****3428</t>
  </si>
  <si>
    <t>469*****0027</t>
  </si>
  <si>
    <t>460*****2424</t>
  </si>
  <si>
    <t>460*****3880</t>
  </si>
  <si>
    <t>460*****2724</t>
  </si>
  <si>
    <t>460*****3909</t>
  </si>
  <si>
    <t>460*****1227</t>
  </si>
  <si>
    <t>460*****2024</t>
  </si>
  <si>
    <t>460*****5344</t>
  </si>
  <si>
    <t>460*****0529</t>
  </si>
  <si>
    <t>622*****5528</t>
  </si>
  <si>
    <t>460*****0428</t>
  </si>
  <si>
    <t>460*****3210</t>
  </si>
  <si>
    <t>460*****7946</t>
  </si>
  <si>
    <t>460*****2415</t>
  </si>
  <si>
    <t>460*****4860</t>
  </si>
  <si>
    <t>460*****3222</t>
  </si>
  <si>
    <t>460*****2022</t>
  </si>
  <si>
    <t>460*****3822</t>
  </si>
  <si>
    <t>460*****9020</t>
  </si>
  <si>
    <t>460*****4433</t>
  </si>
  <si>
    <t>460*****4705</t>
  </si>
  <si>
    <t>460*****0788</t>
  </si>
  <si>
    <t>460*****4413</t>
  </si>
  <si>
    <t>460*****5215</t>
  </si>
  <si>
    <t>341*****5824</t>
  </si>
  <si>
    <t>460*****449X</t>
  </si>
  <si>
    <t>460*****2296</t>
  </si>
  <si>
    <t>510*****3806</t>
  </si>
  <si>
    <t>460*****5611</t>
  </si>
  <si>
    <t>150*****4263</t>
  </si>
  <si>
    <t>460*****5225</t>
  </si>
  <si>
    <t>460*****2924</t>
  </si>
  <si>
    <t>210*****6921</t>
  </si>
  <si>
    <t>460*****534X</t>
  </si>
  <si>
    <t>469*****5267</t>
  </si>
  <si>
    <t>469*****074X</t>
  </si>
  <si>
    <t>460*****6209</t>
  </si>
  <si>
    <t>460*****4700</t>
  </si>
  <si>
    <t>460*****0023</t>
  </si>
  <si>
    <t>460*****3947</t>
  </si>
  <si>
    <t>460*****4424</t>
  </si>
  <si>
    <t>372*****0360</t>
  </si>
  <si>
    <t>460*****0822</t>
  </si>
  <si>
    <t>460*****0065</t>
  </si>
  <si>
    <t>230*****1324</t>
  </si>
  <si>
    <t>460*****834X</t>
  </si>
  <si>
    <t>460*****0440</t>
  </si>
  <si>
    <t>460*****296X</t>
  </si>
  <si>
    <t>230*****3914</t>
  </si>
  <si>
    <t>460*****2864</t>
  </si>
  <si>
    <t>469*****5760</t>
  </si>
  <si>
    <t>460*****3020</t>
  </si>
  <si>
    <t>460*****144X</t>
  </si>
  <si>
    <t>460*****5714</t>
  </si>
  <si>
    <t>460*****6020</t>
  </si>
  <si>
    <t>460*****7167</t>
  </si>
  <si>
    <t>460*****3226</t>
  </si>
  <si>
    <t>460*****7811</t>
  </si>
  <si>
    <t>460*****3160</t>
  </si>
  <si>
    <t>460*****3845</t>
  </si>
  <si>
    <t>460*****2309</t>
  </si>
  <si>
    <t>460*****2120</t>
  </si>
  <si>
    <t>350*****0023</t>
  </si>
  <si>
    <t>460*****0045</t>
  </si>
  <si>
    <t>460*****0285</t>
  </si>
  <si>
    <t>460*****2718</t>
  </si>
  <si>
    <t>460*****1027</t>
  </si>
  <si>
    <t>460*****6585</t>
  </si>
  <si>
    <t>460*****3220</t>
  </si>
  <si>
    <t>222*****0042</t>
  </si>
  <si>
    <t>460*****093X</t>
  </si>
  <si>
    <t>460*****3529</t>
  </si>
  <si>
    <t>460*****2305</t>
  </si>
  <si>
    <t>0105_初中地理教师</t>
  </si>
  <si>
    <t>460*****4011</t>
  </si>
  <si>
    <t>460*****6635</t>
  </si>
  <si>
    <t>460*****1662</t>
  </si>
  <si>
    <t>220*****0029</t>
  </si>
  <si>
    <t>460*****5984</t>
  </si>
  <si>
    <t>460*****2746</t>
  </si>
  <si>
    <t>460*****2440</t>
  </si>
  <si>
    <t>460*****1641</t>
  </si>
  <si>
    <t>460*****578X</t>
  </si>
  <si>
    <t>460*****1329</t>
  </si>
  <si>
    <t>460*****5626</t>
  </si>
  <si>
    <t>460*****4500</t>
  </si>
  <si>
    <t>460*****2306</t>
  </si>
  <si>
    <t>460*****6021</t>
  </si>
  <si>
    <t>440*****4141</t>
  </si>
  <si>
    <t>460*****0901</t>
  </si>
  <si>
    <t>460*****3587</t>
  </si>
  <si>
    <t>460*****6836</t>
  </si>
  <si>
    <t>460*****0325</t>
  </si>
  <si>
    <t>460*****2745</t>
  </si>
  <si>
    <t>460*****3262</t>
  </si>
  <si>
    <t>460*****0987</t>
  </si>
  <si>
    <t>460*****318X</t>
  </si>
  <si>
    <t>460*****3267</t>
  </si>
  <si>
    <t>460*****6220</t>
  </si>
  <si>
    <t>460*****5125</t>
  </si>
  <si>
    <t>460*****2727</t>
  </si>
  <si>
    <t>460*****4561</t>
  </si>
  <si>
    <t>460*****0026</t>
  </si>
  <si>
    <t>460*****056X</t>
  </si>
  <si>
    <t>460*****3570</t>
  </si>
  <si>
    <t>460*****6203</t>
  </si>
  <si>
    <t>460*****2340</t>
  </si>
  <si>
    <t>460*****4699</t>
  </si>
  <si>
    <t>460*****3243</t>
  </si>
  <si>
    <t>460*****4528</t>
  </si>
  <si>
    <t>460*****1668</t>
  </si>
  <si>
    <t>460*****5426</t>
  </si>
  <si>
    <t>460*****1452</t>
  </si>
  <si>
    <t>460*****2417</t>
  </si>
  <si>
    <t>460*****4827</t>
  </si>
  <si>
    <t>460*****6415</t>
  </si>
  <si>
    <t>469*****718X</t>
  </si>
  <si>
    <t>230*****3625</t>
  </si>
  <si>
    <t>460*****1523</t>
  </si>
  <si>
    <t>460*****7672</t>
  </si>
  <si>
    <t>610*****0227</t>
  </si>
  <si>
    <t>460*****726X</t>
  </si>
  <si>
    <t>460*****3225</t>
  </si>
  <si>
    <t>460*****7484</t>
  </si>
  <si>
    <t>460*****3026</t>
  </si>
  <si>
    <t>460*****7620</t>
  </si>
  <si>
    <t>460*****3624</t>
  </si>
  <si>
    <t>460*****5367</t>
  </si>
  <si>
    <t>460*****3620</t>
  </si>
  <si>
    <t>460*****0427</t>
  </si>
  <si>
    <t>460*****3526</t>
  </si>
  <si>
    <t>230*****0024</t>
  </si>
  <si>
    <t>460*****4541</t>
  </si>
  <si>
    <t>460*****4504</t>
  </si>
  <si>
    <t>460*****022X</t>
  </si>
  <si>
    <t>460*****2322</t>
  </si>
  <si>
    <t>460*****7827</t>
  </si>
  <si>
    <t>460*****3245</t>
  </si>
  <si>
    <t>0106_初中物理教师</t>
  </si>
  <si>
    <t>460*****0018</t>
  </si>
  <si>
    <t>460*****043X</t>
  </si>
  <si>
    <t>460*****6423</t>
  </si>
  <si>
    <t>460*****0929</t>
  </si>
  <si>
    <t>460*****0021</t>
  </si>
  <si>
    <t>460*****273X</t>
  </si>
  <si>
    <t>460*****4623</t>
  </si>
  <si>
    <t>460*****092X</t>
  </si>
  <si>
    <t>460*****6615</t>
  </si>
  <si>
    <t>460*****7628</t>
  </si>
  <si>
    <t>460*****2226</t>
  </si>
  <si>
    <t>220*****0023</t>
  </si>
  <si>
    <t>460*****5015</t>
  </si>
  <si>
    <t>460*****2716</t>
  </si>
  <si>
    <t>460*****4658</t>
  </si>
  <si>
    <t>460*****2619</t>
  </si>
  <si>
    <t>469*****5785</t>
  </si>
  <si>
    <t>450*****5641</t>
  </si>
  <si>
    <t>460*****2081</t>
  </si>
  <si>
    <t>460*****0815</t>
  </si>
  <si>
    <t>460*****182X</t>
  </si>
  <si>
    <t>460*****1323</t>
  </si>
  <si>
    <t>460*****3447</t>
  </si>
  <si>
    <t>460*****1419</t>
  </si>
  <si>
    <t>460*****725X</t>
  </si>
  <si>
    <t>460*****7229</t>
  </si>
  <si>
    <t>652*****0816</t>
  </si>
  <si>
    <t>460*****3582</t>
  </si>
  <si>
    <t>460*****3642</t>
  </si>
  <si>
    <t>460*****7029</t>
  </si>
  <si>
    <t>460*****7231</t>
  </si>
  <si>
    <t>460*****5856</t>
  </si>
  <si>
    <t>232*****0635</t>
  </si>
  <si>
    <t>460*****0515</t>
  </si>
  <si>
    <t>230*****1421</t>
  </si>
  <si>
    <t>460*****1651</t>
  </si>
  <si>
    <t>430*****4517</t>
  </si>
  <si>
    <t>469*****4113</t>
  </si>
  <si>
    <t>460*****342X</t>
  </si>
  <si>
    <t>460*****5616</t>
  </si>
  <si>
    <t>460*****4694</t>
  </si>
  <si>
    <t>460*****0227</t>
  </si>
  <si>
    <t>460*****5636</t>
  </si>
  <si>
    <t>460*****2021</t>
  </si>
  <si>
    <t>460*****122X</t>
  </si>
  <si>
    <t>460*****4839</t>
  </si>
  <si>
    <t>460*****3211</t>
  </si>
  <si>
    <t>460*****2748</t>
  </si>
  <si>
    <t>370*****0046</t>
  </si>
  <si>
    <t>510*****1423</t>
  </si>
  <si>
    <t>460*****3240</t>
  </si>
  <si>
    <t>460*****1222</t>
  </si>
  <si>
    <t>460*****3241</t>
  </si>
  <si>
    <t>460*****0323</t>
  </si>
  <si>
    <t>460*****5029</t>
  </si>
  <si>
    <t>460*****4447</t>
  </si>
  <si>
    <t>460*****1663</t>
  </si>
  <si>
    <t>469*****3026</t>
  </si>
  <si>
    <t>460*****4580</t>
  </si>
  <si>
    <t>460*****2048</t>
  </si>
  <si>
    <t>460*****4821</t>
  </si>
  <si>
    <t>460*****439X</t>
  </si>
  <si>
    <t>150*****1626</t>
  </si>
  <si>
    <t>460*****7623</t>
  </si>
  <si>
    <t>460*****5104</t>
  </si>
  <si>
    <t>231*****1025</t>
  </si>
  <si>
    <t>460*****4696</t>
  </si>
  <si>
    <t>460*****5121</t>
  </si>
  <si>
    <t>469*****2229</t>
  </si>
  <si>
    <t>430*****2357</t>
  </si>
  <si>
    <t>360*****0012</t>
  </si>
  <si>
    <t>460*****2907</t>
  </si>
  <si>
    <t>460*****4968</t>
  </si>
  <si>
    <t>460*****0465</t>
  </si>
  <si>
    <t>460*****4766</t>
  </si>
  <si>
    <t>220*****062X</t>
  </si>
  <si>
    <t>522*****171X</t>
  </si>
  <si>
    <t>469*****0087</t>
  </si>
  <si>
    <t>440*****0725</t>
  </si>
  <si>
    <t>460*****2736</t>
  </si>
  <si>
    <t>150*****061X</t>
  </si>
  <si>
    <t>220*****4127</t>
  </si>
  <si>
    <t>460*****2240</t>
  </si>
  <si>
    <t>460*****2666</t>
  </si>
  <si>
    <t>460*****457X</t>
  </si>
  <si>
    <t>460*****2428</t>
  </si>
  <si>
    <t>460*****222X</t>
  </si>
  <si>
    <t>469*****2025</t>
  </si>
  <si>
    <t>469*****5642</t>
  </si>
  <si>
    <t>460*****0827</t>
  </si>
  <si>
    <t>460*****2984</t>
  </si>
  <si>
    <t>460*****3832</t>
  </si>
  <si>
    <t>460*****5622</t>
  </si>
  <si>
    <t>460*****1620</t>
  </si>
  <si>
    <t>460*****6612</t>
  </si>
  <si>
    <t>460*****0528</t>
  </si>
  <si>
    <t>460*****7643</t>
  </si>
  <si>
    <t>460*****0014</t>
  </si>
  <si>
    <t>460*****3317</t>
  </si>
  <si>
    <t>460*****2210</t>
  </si>
  <si>
    <t>0107_初中政治教师</t>
  </si>
  <si>
    <t>460*****3926</t>
  </si>
  <si>
    <t>460*****3902</t>
  </si>
  <si>
    <t>460*****5821</t>
  </si>
  <si>
    <t>460*****6041</t>
  </si>
  <si>
    <t>460*****6865</t>
  </si>
  <si>
    <t>460*****3889</t>
  </si>
  <si>
    <t>460*****0028</t>
  </si>
  <si>
    <t>460*****8111</t>
  </si>
  <si>
    <t>460*****2925</t>
  </si>
  <si>
    <t>460*****1203</t>
  </si>
  <si>
    <t>460*****4220</t>
  </si>
  <si>
    <t>460*****7625</t>
  </si>
  <si>
    <t>469*****2920</t>
  </si>
  <si>
    <t>460*****6427</t>
  </si>
  <si>
    <t>510*****0046</t>
  </si>
  <si>
    <t>460*****3424</t>
  </si>
  <si>
    <t>460*****0324</t>
  </si>
  <si>
    <t>460*****4629</t>
  </si>
  <si>
    <t>460*****2345</t>
  </si>
  <si>
    <t>220*****592X</t>
  </si>
  <si>
    <t>460*****7227</t>
  </si>
  <si>
    <t>460*****4474</t>
  </si>
  <si>
    <t>441*****2725</t>
  </si>
  <si>
    <t>460*****4467</t>
  </si>
  <si>
    <t>460*****0048</t>
  </si>
  <si>
    <t>460*****3161</t>
  </si>
  <si>
    <t>460*****4445</t>
  </si>
  <si>
    <t>460*****4444</t>
  </si>
  <si>
    <t>460*****4446</t>
  </si>
  <si>
    <t>460*****1520</t>
  </si>
  <si>
    <t>460*****3361</t>
  </si>
  <si>
    <t>460*****0429</t>
  </si>
  <si>
    <t>460*****1822</t>
  </si>
  <si>
    <t>460*****0847</t>
  </si>
  <si>
    <t>460*****4428</t>
  </si>
  <si>
    <t>460*****1206</t>
  </si>
  <si>
    <t>460*****4224</t>
  </si>
  <si>
    <t>460*****3840</t>
  </si>
  <si>
    <t>460*****470X</t>
  </si>
  <si>
    <t>460*****3404</t>
  </si>
  <si>
    <t>460*****2644</t>
  </si>
  <si>
    <t>460*****4175</t>
  </si>
  <si>
    <t>460*****6226</t>
  </si>
  <si>
    <t>469*****5425</t>
  </si>
  <si>
    <t>460*****2228</t>
  </si>
  <si>
    <t>460*****3846</t>
  </si>
  <si>
    <t>440*****5740</t>
  </si>
  <si>
    <t>460*****1228</t>
  </si>
  <si>
    <t>220*****3423</t>
  </si>
  <si>
    <t>460*****6282</t>
  </si>
  <si>
    <t>460*****4862</t>
  </si>
  <si>
    <t>460*****3727</t>
  </si>
  <si>
    <t>130*****1081</t>
  </si>
  <si>
    <t>460*****4702</t>
  </si>
  <si>
    <t>460*****0946</t>
  </si>
  <si>
    <t>460*****6582</t>
  </si>
  <si>
    <t>460*****3246</t>
  </si>
  <si>
    <t>460*****4466</t>
  </si>
  <si>
    <t>460*****1220</t>
  </si>
  <si>
    <t>460*****6627</t>
  </si>
  <si>
    <t>460*****2347</t>
  </si>
  <si>
    <t>460*****2222</t>
  </si>
  <si>
    <t>469*****7252</t>
  </si>
  <si>
    <t>460*****2427</t>
  </si>
  <si>
    <t>430*****4964</t>
  </si>
  <si>
    <t>460*****2847</t>
  </si>
  <si>
    <t>460*****5340</t>
  </si>
  <si>
    <t>652*****0511</t>
  </si>
  <si>
    <t>469*****2322</t>
  </si>
  <si>
    <t>460*****4923</t>
  </si>
  <si>
    <t>460*****5434</t>
  </si>
  <si>
    <t>460*****6224</t>
  </si>
  <si>
    <t>460*****5429</t>
  </si>
  <si>
    <t>460*****4460</t>
  </si>
  <si>
    <t>460*****1828</t>
  </si>
  <si>
    <t>412*****2726</t>
  </si>
  <si>
    <t>460*****4247</t>
  </si>
  <si>
    <t>460*****3843</t>
  </si>
  <si>
    <t>460*****3028</t>
  </si>
  <si>
    <t>460*****2513</t>
  </si>
  <si>
    <t>460*****7294</t>
  </si>
  <si>
    <t>340*****0422</t>
  </si>
  <si>
    <t>460*****1660</t>
  </si>
  <si>
    <t>460*****7420</t>
  </si>
  <si>
    <t>460*****317X</t>
  </si>
  <si>
    <t>460*****3824</t>
  </si>
  <si>
    <t>460*****0940</t>
  </si>
  <si>
    <t>469*****2224</t>
  </si>
  <si>
    <t>460*****5623</t>
  </si>
  <si>
    <t>460*****5169</t>
  </si>
  <si>
    <t>460*****5980</t>
  </si>
  <si>
    <t>460*****1628</t>
  </si>
  <si>
    <t>360*****1928</t>
  </si>
  <si>
    <t>460*****3142</t>
  </si>
  <si>
    <t>460*****724X</t>
  </si>
  <si>
    <t>469*****5784</t>
  </si>
  <si>
    <t>460*****2829</t>
  </si>
  <si>
    <t>210*****1220</t>
  </si>
  <si>
    <t>460*****4066</t>
  </si>
  <si>
    <t>452*****2249</t>
  </si>
  <si>
    <t>460*****7633</t>
  </si>
  <si>
    <t>460*****5024</t>
  </si>
  <si>
    <t>460*****0483</t>
  </si>
  <si>
    <t>460*****3069</t>
  </si>
  <si>
    <t>460*****188X</t>
  </si>
  <si>
    <t>460*****0043</t>
  </si>
  <si>
    <t>460*****4045</t>
  </si>
  <si>
    <t>460*****496X</t>
  </si>
  <si>
    <t>0108_偏远地区小学信息技术教师</t>
  </si>
  <si>
    <t>460*****8783</t>
  </si>
  <si>
    <t>460*****0330</t>
  </si>
  <si>
    <t>460*****4721</t>
  </si>
  <si>
    <t>232*****0619</t>
  </si>
  <si>
    <t>460*****4483</t>
  </si>
  <si>
    <t>460*****3605</t>
  </si>
  <si>
    <t>460*****591X</t>
  </si>
  <si>
    <t>460*****0749</t>
  </si>
  <si>
    <t>460*****2611</t>
  </si>
  <si>
    <t>460*****4124</t>
  </si>
  <si>
    <t>460*****3144</t>
  </si>
  <si>
    <t>460*****3604</t>
  </si>
  <si>
    <t>460*****0521</t>
  </si>
  <si>
    <t>460*****3114</t>
  </si>
  <si>
    <t>0109_小学信息技术教师</t>
  </si>
  <si>
    <t>460*****2026</t>
  </si>
  <si>
    <t>460*****6312</t>
  </si>
  <si>
    <t>460*****3425</t>
  </si>
  <si>
    <t>612*****2285</t>
  </si>
  <si>
    <t>460*****1627</t>
  </si>
  <si>
    <t>232*****0329</t>
  </si>
  <si>
    <t>210*****4920</t>
  </si>
  <si>
    <t>460*****5905</t>
  </si>
  <si>
    <t>460*****7425</t>
  </si>
  <si>
    <t>460*****0881</t>
  </si>
  <si>
    <t>460*****5012</t>
  </si>
  <si>
    <t>460*****4437</t>
  </si>
  <si>
    <t>469*****6444</t>
  </si>
  <si>
    <t>411*****2827</t>
  </si>
  <si>
    <t>460*****4725</t>
  </si>
  <si>
    <t>460*****2521</t>
  </si>
  <si>
    <t>460*****051X</t>
  </si>
  <si>
    <t>500*****6227</t>
  </si>
  <si>
    <t>460*****4909</t>
  </si>
  <si>
    <t>411*****1547</t>
  </si>
  <si>
    <t>460*****7527</t>
  </si>
  <si>
    <t>460*****2028</t>
  </si>
  <si>
    <t>460*****0420</t>
  </si>
  <si>
    <t>411*****0047</t>
  </si>
  <si>
    <t>460*****7284</t>
  </si>
  <si>
    <t>460*****4425</t>
  </si>
  <si>
    <t>522*****2462</t>
  </si>
  <si>
    <t>460*****2729</t>
  </si>
  <si>
    <t>460*****1510</t>
  </si>
  <si>
    <t>460*****2921</t>
  </si>
  <si>
    <t>450*****6327</t>
  </si>
  <si>
    <t>460*****2964</t>
  </si>
  <si>
    <t>460*****5003</t>
  </si>
  <si>
    <t>460*****0625</t>
  </si>
  <si>
    <t>460*****8824</t>
  </si>
  <si>
    <t>460*****3340</t>
  </si>
  <si>
    <t>460*****2013</t>
  </si>
  <si>
    <t>460*****2323</t>
  </si>
  <si>
    <t>350*****2065</t>
  </si>
  <si>
    <t>460*****3229</t>
  </si>
  <si>
    <t>460*****5803</t>
  </si>
  <si>
    <t>460*****4723</t>
  </si>
  <si>
    <t>460*****0540</t>
  </si>
  <si>
    <t>460*****1646</t>
  </si>
  <si>
    <t>460*****566X</t>
  </si>
  <si>
    <t>460*****4741</t>
  </si>
  <si>
    <t>460*****132X</t>
  </si>
  <si>
    <t>460*****8522</t>
  </si>
  <si>
    <t>460*****6026</t>
  </si>
  <si>
    <t>460*****0327</t>
  </si>
  <si>
    <t>460*****2982</t>
  </si>
  <si>
    <t>460*****5523</t>
  </si>
  <si>
    <t>460*****4785</t>
  </si>
  <si>
    <t>469*****5788</t>
  </si>
  <si>
    <t>460*****3342</t>
  </si>
  <si>
    <t>460*****3847</t>
  </si>
  <si>
    <t>341*****5045</t>
  </si>
  <si>
    <t>362*****3823</t>
  </si>
  <si>
    <t>460*****4842</t>
  </si>
  <si>
    <t>0110_偏远地区小学语文教师岗位</t>
  </si>
  <si>
    <t>460*****4329</t>
  </si>
  <si>
    <t>460*****2321</t>
  </si>
  <si>
    <t>460*****0829</t>
  </si>
  <si>
    <t>460*****3844</t>
  </si>
  <si>
    <t>460*****1320</t>
  </si>
  <si>
    <t>421*****6829</t>
  </si>
  <si>
    <t>460*****4849</t>
  </si>
  <si>
    <t>460*****1569</t>
  </si>
  <si>
    <t>460*****4227</t>
  </si>
  <si>
    <t>469*****4822</t>
  </si>
  <si>
    <t>460*****4486</t>
  </si>
  <si>
    <t>220*****2022</t>
  </si>
  <si>
    <t>469*****0085</t>
  </si>
  <si>
    <t>460*****3609</t>
  </si>
  <si>
    <t>460*****6815</t>
  </si>
  <si>
    <t>460*****4284</t>
  </si>
  <si>
    <t>460*****2142</t>
  </si>
  <si>
    <t>469*****5022</t>
  </si>
  <si>
    <t>460*****2425</t>
  </si>
  <si>
    <t>469*****3226</t>
  </si>
  <si>
    <t>460*****2722</t>
  </si>
  <si>
    <t>460*****5220</t>
  </si>
  <si>
    <t>460*****508X</t>
  </si>
  <si>
    <t>460*****2731</t>
  </si>
  <si>
    <t>460*****4868</t>
  </si>
  <si>
    <t>460*****0823</t>
  </si>
  <si>
    <t>460*****4724</t>
  </si>
  <si>
    <t>460*****2948</t>
  </si>
  <si>
    <t>460*****346X</t>
  </si>
  <si>
    <t>431*****6923</t>
  </si>
  <si>
    <t>460*****322X</t>
  </si>
  <si>
    <t>460*****4822</t>
  </si>
  <si>
    <t>440*****364X</t>
  </si>
  <si>
    <t>460*****0922</t>
  </si>
  <si>
    <t>469*****4967</t>
  </si>
  <si>
    <t>460*****3326</t>
  </si>
  <si>
    <t>460*****5228</t>
  </si>
  <si>
    <t>460*****2033</t>
  </si>
  <si>
    <t>460*****4628</t>
  </si>
  <si>
    <t>460*****3162</t>
  </si>
  <si>
    <t>469*****5764</t>
  </si>
  <si>
    <t>460*****7245</t>
  </si>
  <si>
    <t>460*****6128</t>
  </si>
  <si>
    <t>432*****3306</t>
  </si>
  <si>
    <t>360*****0747</t>
  </si>
  <si>
    <t>460*****7161</t>
  </si>
  <si>
    <t>460*****5087</t>
  </si>
  <si>
    <t>460*****3629</t>
  </si>
  <si>
    <t>460*****3602</t>
  </si>
  <si>
    <t>460*****272X</t>
  </si>
  <si>
    <t>460*****1405</t>
  </si>
  <si>
    <t>622*****0028</t>
  </si>
  <si>
    <t>460*****5729</t>
  </si>
  <si>
    <t>460*****7129</t>
  </si>
  <si>
    <t>460*****3907</t>
  </si>
  <si>
    <t>460*****0981</t>
  </si>
  <si>
    <t>460*****3348</t>
  </si>
  <si>
    <t>460*****154X</t>
  </si>
  <si>
    <t>460*****0082</t>
  </si>
  <si>
    <t>469*****0328</t>
  </si>
  <si>
    <t>460*****9026</t>
  </si>
  <si>
    <t>460*****5661</t>
  </si>
  <si>
    <t>460*****250X</t>
  </si>
  <si>
    <t>460*****1204</t>
  </si>
  <si>
    <t>460*****8218</t>
  </si>
  <si>
    <t>460*****2624</t>
  </si>
  <si>
    <t>460*****2767</t>
  </si>
  <si>
    <t>460*****0425</t>
  </si>
  <si>
    <t>460*****304X</t>
  </si>
  <si>
    <t>460*****8222</t>
  </si>
  <si>
    <t>460*****3206</t>
  </si>
  <si>
    <t>460*****4627</t>
  </si>
  <si>
    <t>460*****3613</t>
  </si>
  <si>
    <t>460*****4919</t>
  </si>
  <si>
    <t>460*****3242</t>
  </si>
  <si>
    <t>460*****1820</t>
  </si>
  <si>
    <t>460*****3467</t>
  </si>
  <si>
    <t>460*****3603</t>
  </si>
  <si>
    <t>460*****3147</t>
  </si>
  <si>
    <t>360*****1521</t>
  </si>
  <si>
    <t>440*****3624</t>
  </si>
  <si>
    <t>460*****1524</t>
  </si>
  <si>
    <t>460*****0321</t>
  </si>
  <si>
    <t>460*****4965</t>
  </si>
  <si>
    <t>440*****0065</t>
  </si>
  <si>
    <t>460*****1402</t>
  </si>
  <si>
    <t>460*****6358</t>
  </si>
  <si>
    <t>0111_小学语文教师岗位</t>
  </si>
  <si>
    <t>460*****4189</t>
  </si>
  <si>
    <t>460*****2422</t>
  </si>
  <si>
    <t>460*****4973</t>
  </si>
  <si>
    <t>460*****0756</t>
  </si>
  <si>
    <t>460*****1243</t>
  </si>
  <si>
    <t>460*****3343</t>
  </si>
  <si>
    <t>469*****0026</t>
  </si>
  <si>
    <t>469*****4520</t>
  </si>
  <si>
    <t>460*****1221</t>
  </si>
  <si>
    <t>152*****002X</t>
  </si>
  <si>
    <t>460*****0616</t>
  </si>
  <si>
    <t>460*****542X</t>
  </si>
  <si>
    <t>460*****748X</t>
  </si>
  <si>
    <t>460*****1404</t>
  </si>
  <si>
    <t>460*****7826</t>
  </si>
  <si>
    <t>412*****6929</t>
  </si>
  <si>
    <t>460*****3401</t>
  </si>
  <si>
    <t>460*****3064</t>
  </si>
  <si>
    <t>220*****0443</t>
  </si>
  <si>
    <t>220*****1529</t>
  </si>
  <si>
    <t>210*****0663</t>
  </si>
  <si>
    <t>230*****0426</t>
  </si>
  <si>
    <t>469*****2825</t>
  </si>
  <si>
    <t>460*****2426</t>
  </si>
  <si>
    <t>460*****2229</t>
  </si>
  <si>
    <t>460*****3460</t>
  </si>
  <si>
    <t>460*****0280</t>
  </si>
  <si>
    <t>150*****5024</t>
  </si>
  <si>
    <t>340*****8265</t>
  </si>
  <si>
    <t>460*****5120</t>
  </si>
  <si>
    <t>460*****2143</t>
  </si>
  <si>
    <t>460*****5829</t>
  </si>
  <si>
    <t>230*****0424</t>
  </si>
  <si>
    <t>460*****0944</t>
  </si>
  <si>
    <t>460*****3349</t>
  </si>
  <si>
    <t>420*****4868</t>
  </si>
  <si>
    <t>500*****7821</t>
  </si>
  <si>
    <t>460*****0728</t>
  </si>
  <si>
    <t>460*****0033</t>
  </si>
  <si>
    <t>460*****2365</t>
  </si>
  <si>
    <t>230*****2622</t>
  </si>
  <si>
    <t>460*****3820</t>
  </si>
  <si>
    <t>445*****4348</t>
  </si>
  <si>
    <t>440*****1367</t>
  </si>
  <si>
    <t>460*****9802</t>
  </si>
  <si>
    <t>469*****2082</t>
  </si>
  <si>
    <t>460*****1824</t>
  </si>
  <si>
    <t>460*****3346</t>
  </si>
  <si>
    <t>460*****284X</t>
  </si>
  <si>
    <t>469*****2523</t>
  </si>
  <si>
    <t>460*****3329</t>
  </si>
  <si>
    <t>460*****4464</t>
  </si>
  <si>
    <t>460*****7214</t>
  </si>
  <si>
    <t>460*****2418</t>
  </si>
  <si>
    <t>150*****1029</t>
  </si>
  <si>
    <t>469*****5029</t>
  </si>
  <si>
    <t>460*****5528</t>
  </si>
  <si>
    <t>460*****0527</t>
  </si>
  <si>
    <t>460*****6528</t>
  </si>
  <si>
    <t>460*****1242</t>
  </si>
  <si>
    <t>460*****3580</t>
  </si>
  <si>
    <t>653*****0629</t>
  </si>
  <si>
    <t>460*****4489</t>
  </si>
  <si>
    <t>152*****0926</t>
  </si>
  <si>
    <t>460*****4726</t>
  </si>
  <si>
    <t>460*****6621</t>
  </si>
  <si>
    <t>460*****1122</t>
  </si>
  <si>
    <t>460*****3608</t>
  </si>
  <si>
    <t>460*****3625</t>
  </si>
  <si>
    <t>460*****274X</t>
  </si>
  <si>
    <t>469*****5368</t>
  </si>
  <si>
    <t>430*****5727</t>
  </si>
  <si>
    <t>460*****4981</t>
  </si>
  <si>
    <t>220*****002X</t>
  </si>
  <si>
    <t>460*****682X</t>
  </si>
  <si>
    <t>460*****5265</t>
  </si>
  <si>
    <t>460*****3359</t>
  </si>
  <si>
    <t>460*****4188</t>
  </si>
  <si>
    <t>469*****5626</t>
  </si>
  <si>
    <t>421*****3528</t>
  </si>
  <si>
    <t>341*****293X</t>
  </si>
  <si>
    <t>460*****5628</t>
  </si>
  <si>
    <t>460*****6920</t>
  </si>
  <si>
    <t>460*****360X</t>
  </si>
  <si>
    <t>460*****7547</t>
  </si>
  <si>
    <t>460*****4707</t>
  </si>
  <si>
    <t>460*****2442</t>
  </si>
  <si>
    <t>460*****4983</t>
  </si>
  <si>
    <t>460*****3347</t>
  </si>
  <si>
    <t>460*****0727</t>
  </si>
  <si>
    <t>460*****0223</t>
  </si>
  <si>
    <t>460*****7921</t>
  </si>
  <si>
    <t>220*****6628</t>
  </si>
  <si>
    <t>460*****1784</t>
  </si>
  <si>
    <t>460*****2963</t>
  </si>
  <si>
    <t>460*****3324</t>
  </si>
  <si>
    <t>460*****1785</t>
  </si>
  <si>
    <t>231*****3528</t>
  </si>
  <si>
    <t>520*****2424</t>
  </si>
  <si>
    <t>460*****3146</t>
  </si>
  <si>
    <t>460*****4620</t>
  </si>
  <si>
    <t>460*****4808</t>
  </si>
  <si>
    <t>469*****4961</t>
  </si>
  <si>
    <t>440*****2201</t>
  </si>
  <si>
    <t>460*****4240</t>
  </si>
  <si>
    <t>410*****4124</t>
  </si>
  <si>
    <t>460*****3168</t>
  </si>
  <si>
    <t>220*****194X</t>
  </si>
  <si>
    <t>460*****4905</t>
  </si>
  <si>
    <t>460*****6622</t>
  </si>
  <si>
    <t>460*****2627</t>
  </si>
  <si>
    <t>152*****062X</t>
  </si>
  <si>
    <t>230*****1361</t>
  </si>
  <si>
    <t>230*****4821</t>
  </si>
  <si>
    <t>460*****3823</t>
  </si>
  <si>
    <t>460*****0424</t>
  </si>
  <si>
    <t>469*****0408</t>
  </si>
  <si>
    <t>460*****7215</t>
  </si>
  <si>
    <t>142*****3344</t>
  </si>
  <si>
    <t>460*****1248</t>
  </si>
  <si>
    <t>460*****2926</t>
  </si>
  <si>
    <t>460*****4689</t>
  </si>
  <si>
    <t>460*****5244</t>
  </si>
  <si>
    <t>460*****536X</t>
  </si>
  <si>
    <t>460*****0063</t>
  </si>
  <si>
    <t>469*****3249</t>
  </si>
  <si>
    <t>460*****3284</t>
  </si>
  <si>
    <t>460*****3148</t>
  </si>
  <si>
    <t>460*****2025</t>
  </si>
  <si>
    <t>460*****5127</t>
  </si>
  <si>
    <t>460*****4026</t>
  </si>
  <si>
    <t>460*****2920</t>
  </si>
  <si>
    <t>460*****4526</t>
  </si>
  <si>
    <t>460*****0025</t>
  </si>
  <si>
    <t>370*****4019</t>
  </si>
  <si>
    <t>420*****4661</t>
  </si>
  <si>
    <t>460*****3903</t>
  </si>
  <si>
    <t>469*****1223</t>
  </si>
  <si>
    <t>460*****3961</t>
  </si>
  <si>
    <t>460*****7642</t>
  </si>
  <si>
    <t>452*****252X</t>
  </si>
  <si>
    <t>460*****1425</t>
  </si>
  <si>
    <t>460*****0524</t>
  </si>
  <si>
    <t>460*****6221</t>
  </si>
  <si>
    <t>460*****7263</t>
  </si>
  <si>
    <t>460*****0725</t>
  </si>
  <si>
    <t>460*****446X</t>
  </si>
  <si>
    <t>460*****148X</t>
  </si>
  <si>
    <t>460*****0248</t>
  </si>
  <si>
    <t>220*****9022</t>
  </si>
  <si>
    <t>460*****0328</t>
  </si>
  <si>
    <t>469*****1512</t>
  </si>
  <si>
    <t>469*****0821</t>
  </si>
  <si>
    <t>460*****5529</t>
  </si>
  <si>
    <t>460*****1642</t>
  </si>
  <si>
    <t>460*****5637</t>
  </si>
  <si>
    <t>460*****4701</t>
  </si>
  <si>
    <t>230*****4027</t>
  </si>
  <si>
    <t>460*****1722</t>
  </si>
  <si>
    <t>460*****5784</t>
  </si>
  <si>
    <t>460*****2082</t>
  </si>
  <si>
    <t>460*****0226</t>
  </si>
  <si>
    <t>460*****0422</t>
  </si>
  <si>
    <t>460*****3848</t>
  </si>
  <si>
    <t>460*****0246</t>
  </si>
  <si>
    <t>460*****0989</t>
  </si>
  <si>
    <t>460*****5122</t>
  </si>
  <si>
    <t>412*****2826</t>
  </si>
  <si>
    <t>460*****3043</t>
  </si>
  <si>
    <t>460*****0320</t>
  </si>
  <si>
    <t>460*****683X</t>
  </si>
  <si>
    <t>460*****3825</t>
  </si>
  <si>
    <t>460*****2725</t>
  </si>
  <si>
    <t>460*****4241</t>
  </si>
  <si>
    <t>460*****3589</t>
  </si>
  <si>
    <t>460*****0642</t>
  </si>
  <si>
    <t>460*****2825</t>
  </si>
  <si>
    <t>460*****7785</t>
  </si>
  <si>
    <t>130*****0622</t>
  </si>
  <si>
    <t>460*****0628</t>
  </si>
  <si>
    <t>460*****3149</t>
  </si>
  <si>
    <t>220*****0024</t>
  </si>
  <si>
    <t>460*****4067</t>
  </si>
  <si>
    <t>460*****4024</t>
  </si>
  <si>
    <t>441*****0625</t>
  </si>
  <si>
    <t>460*****6624</t>
  </si>
  <si>
    <t>460*****2641</t>
  </si>
  <si>
    <t>460*****2528</t>
  </si>
  <si>
    <t>231*****394X</t>
  </si>
  <si>
    <t>460*****4260</t>
  </si>
  <si>
    <t>450*****3644</t>
  </si>
  <si>
    <t>460*****3227</t>
  </si>
  <si>
    <t>460*****8029</t>
  </si>
  <si>
    <t>460*****4021</t>
  </si>
  <si>
    <t>460*****3021</t>
  </si>
  <si>
    <t>460*****7262</t>
  </si>
  <si>
    <t>460*****8727</t>
  </si>
  <si>
    <t>222*****0624</t>
  </si>
  <si>
    <t>460*****6827</t>
  </si>
  <si>
    <t>460*****4023</t>
  </si>
  <si>
    <t>460*****3389</t>
  </si>
  <si>
    <t>460*****7522</t>
  </si>
  <si>
    <t>460*****4441</t>
  </si>
  <si>
    <t>230*****0225</t>
  </si>
  <si>
    <t>469*****6166</t>
  </si>
  <si>
    <t>460*****3024</t>
  </si>
  <si>
    <t>460*****1224</t>
  </si>
  <si>
    <t>460*****5522</t>
  </si>
  <si>
    <t>460*****4106</t>
  </si>
  <si>
    <t>460*****2320</t>
  </si>
  <si>
    <t>460*****4440</t>
  </si>
  <si>
    <t>460*****4022</t>
  </si>
  <si>
    <t>460*****0766</t>
  </si>
  <si>
    <t>220*****0040</t>
  </si>
  <si>
    <t>623*****0027</t>
  </si>
  <si>
    <t>460*****0287</t>
  </si>
  <si>
    <t>460*****0626</t>
  </si>
  <si>
    <t>460*****5081</t>
  </si>
  <si>
    <t>460*****062X</t>
  </si>
  <si>
    <t>460*****6286</t>
  </si>
  <si>
    <t>230*****1720</t>
  </si>
  <si>
    <t>460*****4727</t>
  </si>
  <si>
    <t>460*****442X</t>
  </si>
  <si>
    <t>460*****5527</t>
  </si>
  <si>
    <t>469*****2423</t>
  </si>
  <si>
    <t>460*****0085</t>
  </si>
  <si>
    <t>460*****2507</t>
  </si>
  <si>
    <t>469*****102X</t>
  </si>
  <si>
    <t>622*****2126</t>
  </si>
  <si>
    <t>460*****6823</t>
  </si>
  <si>
    <t>460*****0039</t>
  </si>
  <si>
    <t>460*****7242</t>
  </si>
  <si>
    <t>460*****1223</t>
  </si>
  <si>
    <t>350*****5520</t>
  </si>
  <si>
    <t>440*****1543</t>
  </si>
  <si>
    <t>500*****6669</t>
  </si>
  <si>
    <t>460*****2728</t>
  </si>
  <si>
    <t>460*****1887</t>
  </si>
  <si>
    <t>460*****4060</t>
  </si>
  <si>
    <t>220*****7024</t>
  </si>
  <si>
    <t>441*****6760</t>
  </si>
  <si>
    <t>460*****0060</t>
  </si>
  <si>
    <t>460*****0281</t>
  </si>
  <si>
    <t>460*****2741</t>
  </si>
  <si>
    <t>420*****0047</t>
  </si>
  <si>
    <t>460*****2300</t>
  </si>
  <si>
    <t>460*****3747</t>
  </si>
  <si>
    <t>612*****536X</t>
  </si>
  <si>
    <t>460*****2723</t>
  </si>
  <si>
    <t>460*****656X</t>
  </si>
  <si>
    <t>460*****3725</t>
  </si>
  <si>
    <t>460*****1623</t>
  </si>
  <si>
    <t>372*****474X</t>
  </si>
  <si>
    <t>460*****266X</t>
  </si>
  <si>
    <t>460*****3940</t>
  </si>
  <si>
    <t>460*****4465</t>
  </si>
  <si>
    <t>460*****4200</t>
  </si>
  <si>
    <t>460*****5028</t>
  </si>
  <si>
    <t>362*****0069</t>
  </si>
  <si>
    <t>510*****4325</t>
  </si>
  <si>
    <t>460*****4129</t>
  </si>
  <si>
    <t>460*****2503</t>
  </si>
  <si>
    <t>469*****7784</t>
  </si>
  <si>
    <t>460*****584X</t>
  </si>
  <si>
    <t>460*****2163</t>
  </si>
  <si>
    <t>460*****0041</t>
  </si>
  <si>
    <t>220*****3343</t>
  </si>
  <si>
    <t>420*****0627</t>
  </si>
  <si>
    <t>460*****7528</t>
  </si>
  <si>
    <t>460*****7249</t>
  </si>
  <si>
    <t>460*****6207</t>
  </si>
  <si>
    <t>460*****0726</t>
  </si>
  <si>
    <t>230*****0025</t>
  </si>
  <si>
    <t>460*****3207</t>
  </si>
  <si>
    <t>612*****0325</t>
  </si>
  <si>
    <t>460*****2782</t>
  </si>
  <si>
    <t>460*****2823</t>
  </si>
  <si>
    <t>460*****336X</t>
  </si>
  <si>
    <t>460*****3369</t>
  </si>
  <si>
    <t>460*****4729</t>
  </si>
  <si>
    <t>460*****3924</t>
  </si>
  <si>
    <t>460*****4728</t>
  </si>
  <si>
    <t>460*****3860</t>
  </si>
  <si>
    <t>220*****3222</t>
  </si>
  <si>
    <t>460*****4443</t>
  </si>
  <si>
    <t>142*****0107</t>
  </si>
  <si>
    <t>511*****3060</t>
  </si>
  <si>
    <t>460*****6028</t>
  </si>
  <si>
    <t>460*****6022</t>
  </si>
  <si>
    <t>460*****4929</t>
  </si>
  <si>
    <t>460*****0225</t>
  </si>
  <si>
    <t>460*****5567</t>
  </si>
  <si>
    <t>460*****5224</t>
  </si>
  <si>
    <t>460*****102X</t>
  </si>
  <si>
    <t>460*****1525</t>
  </si>
  <si>
    <t>460*****3628</t>
  </si>
  <si>
    <t>460*****2669</t>
  </si>
  <si>
    <t>460*****436X</t>
  </si>
  <si>
    <t>460*****031X</t>
  </si>
  <si>
    <t>430*****6927</t>
  </si>
  <si>
    <t>460*****1688</t>
  </si>
  <si>
    <t>460*****0826</t>
  </si>
  <si>
    <t>460*****1262</t>
  </si>
  <si>
    <t>460*****1483</t>
  </si>
  <si>
    <t>460*****4226</t>
  </si>
  <si>
    <t>460*****7629</t>
  </si>
  <si>
    <t>460*****5647</t>
  </si>
  <si>
    <t>460*****6127</t>
  </si>
  <si>
    <t>460*****3750</t>
  </si>
  <si>
    <t>460*****6824</t>
  </si>
  <si>
    <t>460*****6165</t>
  </si>
  <si>
    <t>460*****3125</t>
  </si>
  <si>
    <t>430*****0029</t>
  </si>
  <si>
    <t>230*****0023</t>
  </si>
  <si>
    <t>460*****4421</t>
  </si>
  <si>
    <t>469*****2784</t>
  </si>
  <si>
    <t>460*****8426</t>
  </si>
  <si>
    <t>231*****0025</t>
  </si>
  <si>
    <t>460*****3367</t>
  </si>
  <si>
    <t>460*****2824</t>
  </si>
  <si>
    <t>460*****3189</t>
  </si>
  <si>
    <t>460*****2822</t>
  </si>
  <si>
    <t>460*****5266</t>
  </si>
  <si>
    <t>460*****2525</t>
  </si>
  <si>
    <t>460*****761X</t>
  </si>
  <si>
    <t>460*****0682</t>
  </si>
  <si>
    <t>460*****600X</t>
  </si>
  <si>
    <t>232*****0827</t>
  </si>
  <si>
    <t>652*****3821</t>
  </si>
  <si>
    <t>433*****1588</t>
  </si>
  <si>
    <t>469*****1229</t>
  </si>
  <si>
    <t>0112_偏远地区小学数学教师岗位</t>
  </si>
  <si>
    <t>460*****4925</t>
  </si>
  <si>
    <t>460*****460X</t>
  </si>
  <si>
    <t>460*****4884</t>
  </si>
  <si>
    <t>460*****0414</t>
  </si>
  <si>
    <t>460*****5427</t>
  </si>
  <si>
    <t>460*****004X</t>
  </si>
  <si>
    <t>460*****3872</t>
  </si>
  <si>
    <t>460*****3945</t>
  </si>
  <si>
    <t>460*****0976</t>
  </si>
  <si>
    <t>460*****5026</t>
  </si>
  <si>
    <t>460*****1415</t>
  </si>
  <si>
    <t>460*****0927</t>
  </si>
  <si>
    <t>460*****5449</t>
  </si>
  <si>
    <t>469*****6020</t>
  </si>
  <si>
    <t>445*****4642</t>
  </si>
  <si>
    <t>460*****3415</t>
  </si>
  <si>
    <t>460*****2502</t>
  </si>
  <si>
    <t>460*****598X</t>
  </si>
  <si>
    <t>460*****4531</t>
  </si>
  <si>
    <t>460*****5762</t>
  </si>
  <si>
    <t>460*****7472</t>
  </si>
  <si>
    <t>460*****602X</t>
  </si>
  <si>
    <t>460*****3078</t>
  </si>
  <si>
    <t>460*****041X</t>
  </si>
  <si>
    <t>460*****3046</t>
  </si>
  <si>
    <t>460*****2622</t>
  </si>
  <si>
    <t>460*****7688</t>
  </si>
  <si>
    <t>460*****3737</t>
  </si>
  <si>
    <t>460*****1883</t>
  </si>
  <si>
    <t>460*****2295</t>
  </si>
  <si>
    <t>460*****3238</t>
  </si>
  <si>
    <t>460*****3908</t>
  </si>
  <si>
    <t>460*****4485</t>
  </si>
  <si>
    <t>460*****4042</t>
  </si>
  <si>
    <t>460*****4028</t>
  </si>
  <si>
    <t>460*****4484</t>
  </si>
  <si>
    <t>460*****1226</t>
  </si>
  <si>
    <t>460*****5681</t>
  </si>
  <si>
    <t>460*****7024</t>
  </si>
  <si>
    <t>460*****4422</t>
  </si>
  <si>
    <t>460*****2241</t>
  </si>
  <si>
    <t>460*****4708</t>
  </si>
  <si>
    <t>230*****2868</t>
  </si>
  <si>
    <t>460*****448X</t>
  </si>
  <si>
    <t>460*****1543</t>
  </si>
  <si>
    <t>460*****6603</t>
  </si>
  <si>
    <t>460*****4546</t>
  </si>
  <si>
    <t>460*****1736</t>
  </si>
  <si>
    <t>460*****4806</t>
  </si>
  <si>
    <t>460*****6044</t>
  </si>
  <si>
    <t>460*****1889</t>
  </si>
  <si>
    <t>460*****3869</t>
  </si>
  <si>
    <t>610*****1332</t>
  </si>
  <si>
    <t>460*****7681</t>
  </si>
  <si>
    <t>460*****5646</t>
  </si>
  <si>
    <t>460*****4245</t>
  </si>
  <si>
    <t>460*****4703</t>
  </si>
  <si>
    <t>460*****0275</t>
  </si>
  <si>
    <t>460*****0883</t>
  </si>
  <si>
    <t>460*****2386</t>
  </si>
  <si>
    <t>460*****4426</t>
  </si>
  <si>
    <t>460*****5082</t>
  </si>
  <si>
    <t>460*****1403</t>
  </si>
  <si>
    <t>460*****3304</t>
  </si>
  <si>
    <t>460*****4846</t>
  </si>
  <si>
    <t>460*****2935</t>
  </si>
  <si>
    <t>460*****6658</t>
  </si>
  <si>
    <t>460*****5421</t>
  </si>
  <si>
    <t>460*****3244</t>
  </si>
  <si>
    <t>460*****3905</t>
  </si>
  <si>
    <t>469*****2416</t>
  </si>
  <si>
    <t>452*****2531</t>
  </si>
  <si>
    <t>460*****644X</t>
  </si>
  <si>
    <t>460*****302X</t>
  </si>
  <si>
    <t>460*****7789</t>
  </si>
  <si>
    <t>0113_小学数学教师岗位</t>
  </si>
  <si>
    <t>460*****601X</t>
  </si>
  <si>
    <t>460*****3927</t>
  </si>
  <si>
    <t>460*****7220</t>
  </si>
  <si>
    <t>460*****2610</t>
  </si>
  <si>
    <t>460*****3900</t>
  </si>
  <si>
    <t>350*****3011</t>
  </si>
  <si>
    <t>460*****1325</t>
  </si>
  <si>
    <t>460*****3341</t>
  </si>
  <si>
    <t>460*****4047</t>
  </si>
  <si>
    <t>460*****478X</t>
  </si>
  <si>
    <t>460*****6835</t>
  </si>
  <si>
    <t>460*****7610</t>
  </si>
  <si>
    <t>411*****252X</t>
  </si>
  <si>
    <t>460*****0947</t>
  </si>
  <si>
    <t>230*****0021</t>
  </si>
  <si>
    <t>460*****4389</t>
  </si>
  <si>
    <t>460*****762X</t>
  </si>
  <si>
    <t>460*****7212</t>
  </si>
  <si>
    <t>620*****3328</t>
  </si>
  <si>
    <t>431*****0047</t>
  </si>
  <si>
    <t>460*****0013</t>
  </si>
  <si>
    <t>469*****7321</t>
  </si>
  <si>
    <t>460*****4848</t>
  </si>
  <si>
    <t>460*****1328</t>
  </si>
  <si>
    <t>460*****2301</t>
  </si>
  <si>
    <t>420*****6029</t>
  </si>
  <si>
    <t>469*****7306</t>
  </si>
  <si>
    <t>460*****1183</t>
  </si>
  <si>
    <t>460*****622X</t>
  </si>
  <si>
    <t>622*****2169</t>
  </si>
  <si>
    <t>460*****2946</t>
  </si>
  <si>
    <t>460*****4365</t>
  </si>
  <si>
    <t>460*****3422</t>
  </si>
  <si>
    <t>460*****1519</t>
  </si>
  <si>
    <t>460*****5075</t>
  </si>
  <si>
    <t>460*****4946</t>
  </si>
  <si>
    <t>460*****5521</t>
  </si>
  <si>
    <t>460*****0821</t>
  </si>
  <si>
    <t>460*****5443</t>
  </si>
  <si>
    <t>460*****7616</t>
  </si>
  <si>
    <t>460*****1528</t>
  </si>
  <si>
    <t>460*****2910</t>
  </si>
  <si>
    <t>460*****2149</t>
  </si>
  <si>
    <t>460*****8125</t>
  </si>
  <si>
    <t>211*****3434</t>
  </si>
  <si>
    <t>330*****3722</t>
  </si>
  <si>
    <t>460*****4840</t>
  </si>
  <si>
    <t>460*****2445</t>
  </si>
  <si>
    <t>460*****0548</t>
  </si>
  <si>
    <t>460*****2299</t>
  </si>
  <si>
    <t>460*****0222</t>
  </si>
  <si>
    <t>460*****5363</t>
  </si>
  <si>
    <t>460*****6025</t>
  </si>
  <si>
    <t>460*****0304</t>
  </si>
  <si>
    <t>460*****3223</t>
  </si>
  <si>
    <t>460*****5216</t>
  </si>
  <si>
    <t>460*****3027</t>
  </si>
  <si>
    <t>460*****2036</t>
  </si>
  <si>
    <t>330*****172X</t>
  </si>
  <si>
    <t>460*****2749</t>
  </si>
  <si>
    <t>460*****6429</t>
  </si>
  <si>
    <t>460*****2688</t>
  </si>
  <si>
    <t>460*****333X</t>
  </si>
  <si>
    <t>460*****5223</t>
  </si>
  <si>
    <t>460*****7241</t>
  </si>
  <si>
    <t>460*****1625</t>
  </si>
  <si>
    <t>460*****4841</t>
  </si>
  <si>
    <t>460*****8336</t>
  </si>
  <si>
    <t>460*****766X</t>
  </si>
  <si>
    <t>460*****3886</t>
  </si>
  <si>
    <t>460*****3883</t>
  </si>
  <si>
    <t>460*****2625</t>
  </si>
  <si>
    <t>460*****5624</t>
  </si>
  <si>
    <t>460*****7274</t>
  </si>
  <si>
    <t>460*****6665</t>
  </si>
  <si>
    <t>460*****4527</t>
  </si>
  <si>
    <t>469*****4789</t>
  </si>
  <si>
    <t>500*****9709</t>
  </si>
  <si>
    <t>460*****4861</t>
  </si>
  <si>
    <t>460*****0416</t>
  </si>
  <si>
    <t>469*****4781</t>
  </si>
  <si>
    <t>460*****7665</t>
  </si>
  <si>
    <t>460*****768X</t>
  </si>
  <si>
    <t>220*****332X</t>
  </si>
  <si>
    <t>460*****7622</t>
  </si>
  <si>
    <t>460*****2046</t>
  </si>
  <si>
    <t>460*****5368</t>
  </si>
  <si>
    <t>460*****6420</t>
  </si>
  <si>
    <t>460*****5221</t>
  </si>
  <si>
    <t>460*****1225</t>
  </si>
  <si>
    <t>460*****4641</t>
  </si>
  <si>
    <t>230*****0529</t>
  </si>
  <si>
    <t>460*****124X</t>
  </si>
  <si>
    <t>460*****7480</t>
  </si>
  <si>
    <t>460*****4825</t>
  </si>
  <si>
    <t>460*****0688</t>
  </si>
  <si>
    <t>460*****1215</t>
  </si>
  <si>
    <t>460*****580X</t>
  </si>
  <si>
    <t>630*****0820</t>
  </si>
  <si>
    <t>469*****3227</t>
  </si>
  <si>
    <t>460*****3192</t>
  </si>
  <si>
    <t>460*****1126</t>
  </si>
  <si>
    <t>460*****231X</t>
  </si>
  <si>
    <t>460*****6521</t>
  </si>
  <si>
    <t>460*****3363</t>
  </si>
  <si>
    <t>460*****3129</t>
  </si>
  <si>
    <t>460*****4776</t>
  </si>
  <si>
    <t>460*****3263</t>
  </si>
  <si>
    <t>460*****4487</t>
  </si>
  <si>
    <t>440*****1862</t>
  </si>
  <si>
    <t>460*****0436</t>
  </si>
  <si>
    <t>460*****118X</t>
  </si>
  <si>
    <t>469*****0022</t>
  </si>
  <si>
    <t>460*****3921</t>
  </si>
  <si>
    <t>460*****394X</t>
  </si>
  <si>
    <t>460*****4989</t>
  </si>
  <si>
    <t>460*****6102</t>
  </si>
  <si>
    <t>469*****7624</t>
  </si>
  <si>
    <t>460*****2329</t>
  </si>
  <si>
    <t>460*****3285</t>
  </si>
  <si>
    <t>460*****2041</t>
  </si>
  <si>
    <t>460*****4385</t>
  </si>
  <si>
    <t>460*****4781</t>
  </si>
  <si>
    <t>469*****4424</t>
  </si>
  <si>
    <t>460*****6825</t>
  </si>
  <si>
    <t>469*****0046</t>
  </si>
  <si>
    <t>410*****1022</t>
  </si>
  <si>
    <t>460*****702X</t>
  </si>
  <si>
    <t>460*****3248</t>
  </si>
  <si>
    <t>460*****5988</t>
  </si>
  <si>
    <t>460*****4524</t>
  </si>
  <si>
    <t>460*****4048</t>
  </si>
  <si>
    <t>460*****1442</t>
  </si>
  <si>
    <t>460*****4462</t>
  </si>
  <si>
    <t>460*****4924</t>
  </si>
  <si>
    <t>460*****388X</t>
  </si>
  <si>
    <t>469*****6307</t>
  </si>
  <si>
    <t>420*****6011</t>
  </si>
  <si>
    <t>469*****2428</t>
  </si>
  <si>
    <t>460*****4221</t>
  </si>
  <si>
    <t>410*****5038</t>
  </si>
  <si>
    <t>460*****2886</t>
  </si>
  <si>
    <t>460*****3126</t>
  </si>
  <si>
    <t>460*****0828</t>
  </si>
  <si>
    <t>460*****0613</t>
  </si>
  <si>
    <t>150*****2115</t>
  </si>
  <si>
    <t>460*****561X</t>
  </si>
  <si>
    <t>460*****4246</t>
  </si>
  <si>
    <t>460*****4505</t>
  </si>
  <si>
    <t>460*****6013</t>
  </si>
  <si>
    <t>220*****6441</t>
  </si>
  <si>
    <t>460*****7426</t>
  </si>
  <si>
    <t>460*****0926</t>
  </si>
  <si>
    <t>460*****5424</t>
  </si>
  <si>
    <t>460*****3031</t>
  </si>
  <si>
    <t>460*****7525</t>
  </si>
  <si>
    <t>460*****6024</t>
  </si>
  <si>
    <t>460*****3446</t>
  </si>
  <si>
    <t>460*****3335</t>
  </si>
  <si>
    <t>460*****5768</t>
  </si>
  <si>
    <t>460*****0278</t>
  </si>
  <si>
    <t>460*****2029</t>
  </si>
  <si>
    <t>469*****0020</t>
  </si>
  <si>
    <t>360*****8054</t>
  </si>
  <si>
    <t>460*****5526</t>
  </si>
  <si>
    <t>460*****4480</t>
  </si>
  <si>
    <t>460*****3448</t>
  </si>
  <si>
    <t>460*****4963</t>
  </si>
  <si>
    <t>230*****0028</t>
  </si>
  <si>
    <t>460*****4368</t>
  </si>
  <si>
    <t>460*****5805</t>
  </si>
  <si>
    <t>0114_偏远地区小学英语教师</t>
  </si>
  <si>
    <t>450*****8028</t>
  </si>
  <si>
    <t>469*****4780</t>
  </si>
  <si>
    <t>460*****334X</t>
  </si>
  <si>
    <t>460*****4121</t>
  </si>
  <si>
    <t>460*****6418</t>
  </si>
  <si>
    <t>460*****4586</t>
  </si>
  <si>
    <t>469*****732X</t>
  </si>
  <si>
    <t>460*****8224</t>
  </si>
  <si>
    <t>360*****1040</t>
  </si>
  <si>
    <t>460*****3601</t>
  </si>
  <si>
    <t>460*****3669</t>
  </si>
  <si>
    <t>460*****0042</t>
  </si>
  <si>
    <t>460*****0985</t>
  </si>
  <si>
    <t>460*****3282</t>
  </si>
  <si>
    <t>460*****3648</t>
  </si>
  <si>
    <t>460*****7829</t>
  </si>
  <si>
    <t>460*****3884</t>
  </si>
  <si>
    <t>220*****4521</t>
  </si>
  <si>
    <t>460*****5241</t>
  </si>
  <si>
    <t>460*****5360</t>
  </si>
  <si>
    <t>230*****0660</t>
  </si>
  <si>
    <t>469*****0880</t>
  </si>
  <si>
    <t>445*****4866</t>
  </si>
  <si>
    <t>460*****6822</t>
  </si>
  <si>
    <t>460*****4525</t>
  </si>
  <si>
    <t>460*****482X</t>
  </si>
  <si>
    <t>350*****4022</t>
  </si>
  <si>
    <t>460*****3724</t>
  </si>
  <si>
    <t>460*****2148</t>
  </si>
  <si>
    <t>460*****0442</t>
  </si>
  <si>
    <t>460*****3288</t>
  </si>
  <si>
    <t>460*****0629</t>
  </si>
  <si>
    <t>460*****5825</t>
  </si>
  <si>
    <t>460*****0925</t>
  </si>
  <si>
    <t>460*****1925</t>
  </si>
  <si>
    <t>412*****0544</t>
  </si>
  <si>
    <t>460*****2331</t>
  </si>
  <si>
    <t>460*****6422</t>
  </si>
  <si>
    <t>460*****8089</t>
  </si>
  <si>
    <t>460*****362X</t>
  </si>
  <si>
    <t>460*****4782</t>
  </si>
  <si>
    <t>460*****7224</t>
  </si>
  <si>
    <t>460*****5422</t>
  </si>
  <si>
    <t>460*****166X</t>
  </si>
  <si>
    <t>460*****3365</t>
  </si>
  <si>
    <t>460*****4482</t>
  </si>
  <si>
    <t>460*****1406</t>
  </si>
  <si>
    <t>460*****2307</t>
  </si>
  <si>
    <t>460*****842X</t>
  </si>
  <si>
    <t>460*****3364</t>
  </si>
  <si>
    <t>460*****5240</t>
  </si>
  <si>
    <t>460*****1885</t>
  </si>
  <si>
    <t>460*****1427</t>
  </si>
  <si>
    <t>460*****0984</t>
  </si>
  <si>
    <t>460*****4863</t>
  </si>
  <si>
    <t>469*****7023</t>
  </si>
  <si>
    <t>220*****0640</t>
  </si>
  <si>
    <t>460*****6466</t>
  </si>
  <si>
    <t>460*****5145</t>
  </si>
  <si>
    <t>460*****7221</t>
  </si>
  <si>
    <t>460*****7162</t>
  </si>
  <si>
    <t>460*****5724</t>
  </si>
  <si>
    <t>460*****5246</t>
  </si>
  <si>
    <t>460*****5822</t>
  </si>
  <si>
    <t>460*****8148</t>
  </si>
  <si>
    <t>469*****3726</t>
  </si>
  <si>
    <t>460*****0342</t>
  </si>
  <si>
    <t>460*****0344</t>
  </si>
  <si>
    <t>460*****6202</t>
  </si>
  <si>
    <t>460*****4907</t>
  </si>
  <si>
    <t>460*****6023</t>
  </si>
  <si>
    <t>350*****5566</t>
  </si>
  <si>
    <t>460*****7301</t>
  </si>
  <si>
    <t>460*****7180</t>
  </si>
  <si>
    <t>350*****7862</t>
  </si>
  <si>
    <t>460*****4789</t>
  </si>
  <si>
    <t>460*****4720</t>
  </si>
  <si>
    <t>460*****6019</t>
  </si>
  <si>
    <t>460*****1649</t>
  </si>
  <si>
    <t>460*****8228</t>
  </si>
  <si>
    <t>460*****5129</t>
  </si>
  <si>
    <t>460*****3287</t>
  </si>
  <si>
    <t>522*****4822</t>
  </si>
  <si>
    <t>460*****9262</t>
  </si>
  <si>
    <t>460*****5389</t>
  </si>
  <si>
    <t>0115_小学英语教师</t>
  </si>
  <si>
    <t>341*****0720</t>
  </si>
  <si>
    <t>445*****4026</t>
  </si>
  <si>
    <t>460*****4645</t>
  </si>
  <si>
    <t>650*****5117</t>
  </si>
  <si>
    <t>130*****1020</t>
  </si>
  <si>
    <t>230*****0048</t>
  </si>
  <si>
    <t>460*****1188</t>
  </si>
  <si>
    <t>460*****2127</t>
  </si>
  <si>
    <t>510*****5021</t>
  </si>
  <si>
    <t>430*****6685</t>
  </si>
  <si>
    <t>460*****5725</t>
  </si>
  <si>
    <t>460*****4944</t>
  </si>
  <si>
    <t>460*****872X</t>
  </si>
  <si>
    <t>460*****3127</t>
  </si>
  <si>
    <t>440*****7263</t>
  </si>
  <si>
    <t>460*****0306</t>
  </si>
  <si>
    <t>370*****0327</t>
  </si>
  <si>
    <t>500*****6525</t>
  </si>
  <si>
    <t>460*****2086</t>
  </si>
  <si>
    <t>460*****5728</t>
  </si>
  <si>
    <t>230*****0728</t>
  </si>
  <si>
    <t>230*****5322</t>
  </si>
  <si>
    <t>460*****3720</t>
  </si>
  <si>
    <t>460*****2469</t>
  </si>
  <si>
    <t>230*****3167</t>
  </si>
  <si>
    <t>460*****5827</t>
  </si>
  <si>
    <t>410*****1623</t>
  </si>
  <si>
    <t>440*****0941</t>
  </si>
  <si>
    <t>460*****2684</t>
  </si>
  <si>
    <t>150*****2025</t>
  </si>
  <si>
    <t>460*****3621</t>
  </si>
  <si>
    <t>362*****1048</t>
  </si>
  <si>
    <t>460*****1529</t>
  </si>
  <si>
    <t>232*****1026</t>
  </si>
  <si>
    <t>440*****2405</t>
  </si>
  <si>
    <t>460*****262X</t>
  </si>
  <si>
    <t>460*****1827</t>
  </si>
  <si>
    <t>460*****6228</t>
  </si>
  <si>
    <t>421*****0860</t>
  </si>
  <si>
    <t>230*****4041</t>
  </si>
  <si>
    <t>142*****0029</t>
  </si>
  <si>
    <t>460*****4847</t>
  </si>
  <si>
    <t>460*****2643</t>
  </si>
  <si>
    <t>460*****1886</t>
  </si>
  <si>
    <t>360*****5821</t>
  </si>
  <si>
    <t>652*****0029</t>
  </si>
  <si>
    <t>410*****7106</t>
  </si>
  <si>
    <t>500*****7244</t>
  </si>
  <si>
    <t>211*****6629</t>
  </si>
  <si>
    <t>360*****3044</t>
  </si>
  <si>
    <t>460*****0545</t>
  </si>
  <si>
    <t>412*****6205</t>
  </si>
  <si>
    <t>460*****6009</t>
  </si>
  <si>
    <t>412*****6425</t>
  </si>
  <si>
    <t>460*****7421</t>
  </si>
  <si>
    <t>230*****3260</t>
  </si>
  <si>
    <t>131*****2569</t>
  </si>
  <si>
    <t>130*****0623</t>
  </si>
  <si>
    <t>460*****072X</t>
  </si>
  <si>
    <t>460*****082X</t>
  </si>
  <si>
    <t>620*****3144</t>
  </si>
  <si>
    <t>460*****0220</t>
  </si>
  <si>
    <t>610*****1527</t>
  </si>
  <si>
    <t>220*****1229</t>
  </si>
  <si>
    <t>210*****1826</t>
  </si>
  <si>
    <t>460*****5261</t>
  </si>
  <si>
    <t>460*****1207</t>
  </si>
  <si>
    <t>460*****4420</t>
  </si>
  <si>
    <t>230*****1947</t>
  </si>
  <si>
    <t>460*****3249</t>
  </si>
  <si>
    <t>360*****2525</t>
  </si>
  <si>
    <t>460*****4967</t>
  </si>
  <si>
    <t>230*****5724</t>
  </si>
  <si>
    <t>460*****1781</t>
  </si>
  <si>
    <t>460*****2020</t>
  </si>
  <si>
    <t>460*****6008</t>
  </si>
  <si>
    <t>460*****0080</t>
  </si>
  <si>
    <t>469*****3924</t>
  </si>
  <si>
    <t>460*****2943</t>
  </si>
  <si>
    <t>440*****0088</t>
  </si>
  <si>
    <t>460*****5983</t>
  </si>
  <si>
    <t>410*****2041</t>
  </si>
  <si>
    <t>460*****7240</t>
  </si>
  <si>
    <t>460*****2683</t>
  </si>
  <si>
    <t>411*****0548</t>
  </si>
  <si>
    <t>460*****7667</t>
  </si>
  <si>
    <t>460*****2326</t>
  </si>
  <si>
    <t>460*****4784</t>
  </si>
  <si>
    <t>654*****4522</t>
  </si>
  <si>
    <t>610*****0040</t>
  </si>
  <si>
    <t>420*****0028</t>
  </si>
  <si>
    <t>460*****0423</t>
  </si>
  <si>
    <t>460*****3644</t>
  </si>
  <si>
    <t>460*****5089</t>
  </si>
  <si>
    <t>460*****4362</t>
  </si>
  <si>
    <t>469*****4969</t>
  </si>
  <si>
    <t>469*****6128</t>
  </si>
  <si>
    <t>430*****0021</t>
  </si>
  <si>
    <t>230*****2944</t>
  </si>
  <si>
    <t>341*****7620</t>
  </si>
  <si>
    <t>460*****4987</t>
  </si>
  <si>
    <t>460*****4647</t>
  </si>
  <si>
    <t>230*****2224</t>
  </si>
  <si>
    <t>460*****1421</t>
  </si>
  <si>
    <t>460*****0329</t>
  </si>
  <si>
    <t>362*****2429</t>
  </si>
  <si>
    <t>460*****5348</t>
  </si>
  <si>
    <t>469*****1228</t>
  </si>
  <si>
    <t>460*****6523</t>
  </si>
  <si>
    <t>460*****7922</t>
  </si>
  <si>
    <t>230*****0127</t>
  </si>
  <si>
    <t>510*****1686</t>
  </si>
  <si>
    <t>421*****8245</t>
  </si>
  <si>
    <t>460*****7023</t>
  </si>
  <si>
    <t>460*****4568</t>
  </si>
  <si>
    <t>610*****2140</t>
  </si>
  <si>
    <t>460*****3023</t>
  </si>
  <si>
    <t>230*****4743</t>
  </si>
  <si>
    <t>469*****3882</t>
  </si>
  <si>
    <t>460*****2826</t>
  </si>
  <si>
    <t>460*****3384</t>
  </si>
  <si>
    <t>440*****3020</t>
  </si>
  <si>
    <t>131*****4213</t>
  </si>
  <si>
    <t>130*****0920</t>
  </si>
  <si>
    <t>460*****624X</t>
  </si>
  <si>
    <t>469*****644X</t>
  </si>
  <si>
    <t>460*****1211</t>
  </si>
  <si>
    <t>410*****8026</t>
  </si>
  <si>
    <t>460*****4548</t>
  </si>
  <si>
    <t>230*****0013</t>
  </si>
  <si>
    <t>460*****5423</t>
  </si>
  <si>
    <t>460*****1428</t>
  </si>
  <si>
    <t>460*****7524</t>
  </si>
  <si>
    <t>530*****0767</t>
  </si>
  <si>
    <t>152*****604X</t>
  </si>
  <si>
    <t>460*****4764</t>
  </si>
  <si>
    <t>460*****4507</t>
  </si>
  <si>
    <t>430*****6324</t>
  </si>
  <si>
    <t>230*****062X</t>
  </si>
  <si>
    <t>460*****3442</t>
  </si>
  <si>
    <t>460*****0647</t>
  </si>
  <si>
    <t>460*****4501</t>
  </si>
  <si>
    <t>460*****4984</t>
  </si>
  <si>
    <t>460*****4222</t>
  </si>
  <si>
    <t>450*****0425</t>
  </si>
  <si>
    <t>469*****7623</t>
  </si>
  <si>
    <t>460*****5362</t>
  </si>
  <si>
    <t>460*****2665</t>
  </si>
  <si>
    <t>410*****5040</t>
  </si>
  <si>
    <t>469*****5817</t>
  </si>
  <si>
    <t>430*****0042</t>
  </si>
  <si>
    <t>410*****504X</t>
  </si>
  <si>
    <t>430*****1469</t>
  </si>
  <si>
    <t>431*****0541</t>
  </si>
  <si>
    <t>232*****5723</t>
  </si>
  <si>
    <t>460*****6527</t>
  </si>
  <si>
    <t>220*****2220</t>
  </si>
  <si>
    <t>152*****6628</t>
  </si>
  <si>
    <t>460*****3337</t>
  </si>
  <si>
    <t>460*****0069</t>
  </si>
  <si>
    <t>460*****7621</t>
  </si>
  <si>
    <t>341*****0629</t>
  </si>
  <si>
    <t>460*****6620</t>
  </si>
  <si>
    <t>511*****0867</t>
  </si>
  <si>
    <t>460*****5002</t>
  </si>
  <si>
    <t>340*****4737</t>
  </si>
  <si>
    <t>460*****3622</t>
  </si>
  <si>
    <t>130*****4526</t>
  </si>
  <si>
    <t>522*****5624</t>
  </si>
  <si>
    <t>231*****2323</t>
  </si>
  <si>
    <t>460*****2080</t>
  </si>
  <si>
    <t>152*****0423</t>
  </si>
  <si>
    <t>460*****5128</t>
  </si>
  <si>
    <t>230*****0323</t>
  </si>
  <si>
    <t>460*****4228</t>
  </si>
  <si>
    <t>460*****0288</t>
  </si>
  <si>
    <t>360*****4541</t>
  </si>
  <si>
    <t>342*****6166</t>
  </si>
  <si>
    <t>460*****4204</t>
  </si>
  <si>
    <t>460*****4242</t>
  </si>
  <si>
    <t>460*****0945</t>
  </si>
  <si>
    <t>513*****530X</t>
  </si>
  <si>
    <t>469*****1423</t>
  </si>
  <si>
    <t>460*****4529</t>
  </si>
  <si>
    <t>142*****6528</t>
  </si>
  <si>
    <t>460*****4664</t>
  </si>
  <si>
    <t>152*****2429</t>
  </si>
  <si>
    <t>460*****4650</t>
  </si>
  <si>
    <t>341*****002X</t>
  </si>
  <si>
    <t>469*****662X</t>
  </si>
  <si>
    <t>460*****2628</t>
  </si>
  <si>
    <t>460*****3124</t>
  </si>
  <si>
    <t>460*****5365</t>
  </si>
  <si>
    <t>469*****1242</t>
  </si>
  <si>
    <t>230*****4228</t>
  </si>
  <si>
    <t>460*****6563</t>
  </si>
  <si>
    <t>460*****0062</t>
  </si>
  <si>
    <t>460*****498X</t>
  </si>
  <si>
    <t>232*****4429</t>
  </si>
  <si>
    <t>460*****5520</t>
  </si>
  <si>
    <t>460*****5741</t>
  </si>
  <si>
    <t>350*****0227</t>
  </si>
  <si>
    <t>460*****4223</t>
  </si>
  <si>
    <t>460*****0469</t>
  </si>
  <si>
    <t>460*****0902</t>
  </si>
  <si>
    <t>422*****6849</t>
  </si>
  <si>
    <t>469*****5123</t>
  </si>
  <si>
    <t>460*****2327</t>
  </si>
  <si>
    <t>420*****0020</t>
  </si>
  <si>
    <t>460*****1249</t>
  </si>
  <si>
    <t>469*****7622</t>
  </si>
  <si>
    <t>232*****2321</t>
  </si>
  <si>
    <t>620*****5925</t>
  </si>
  <si>
    <t>460*****6425</t>
  </si>
  <si>
    <t>431*****2823</t>
  </si>
  <si>
    <t>460*****4624</t>
  </si>
  <si>
    <t>0116_小学科学教师</t>
  </si>
  <si>
    <t>460*****026X</t>
  </si>
  <si>
    <t>460*****3666</t>
  </si>
  <si>
    <t>460*****0663</t>
  </si>
  <si>
    <t>460*****1170</t>
  </si>
  <si>
    <t>469*****0312</t>
  </si>
  <si>
    <t>460*****3250</t>
  </si>
  <si>
    <t>460*****6848</t>
  </si>
  <si>
    <t>650*****3024</t>
  </si>
  <si>
    <t>460*****5080</t>
  </si>
  <si>
    <t>460*****1013</t>
  </si>
  <si>
    <t>460*****4661</t>
  </si>
  <si>
    <t>460*****7669</t>
  </si>
  <si>
    <t>460*****4128</t>
  </si>
  <si>
    <t>510*****4177</t>
  </si>
  <si>
    <t>362*****2942</t>
  </si>
  <si>
    <t>460*****1626</t>
  </si>
  <si>
    <t>0117_偏远地区小学音乐教师</t>
  </si>
  <si>
    <t>460*****090X</t>
  </si>
  <si>
    <t>610*****282X</t>
  </si>
  <si>
    <t>460*****0273</t>
  </si>
  <si>
    <t>460*****3049</t>
  </si>
  <si>
    <t>460*****4119</t>
  </si>
  <si>
    <t>460*****572X</t>
  </si>
  <si>
    <t>513*****5567</t>
  </si>
  <si>
    <t>0118_小学音乐教师</t>
  </si>
  <si>
    <t>350*****4522</t>
  </si>
  <si>
    <t>372*****0267</t>
  </si>
  <si>
    <t>211*****0266</t>
  </si>
  <si>
    <t>460*****125X</t>
  </si>
  <si>
    <t>230*****0229</t>
  </si>
  <si>
    <t>230*****4046</t>
  </si>
  <si>
    <t>460*****0748</t>
  </si>
  <si>
    <t>460*****472X</t>
  </si>
  <si>
    <t>232*****0626</t>
  </si>
  <si>
    <t>460*****4027</t>
  </si>
  <si>
    <t>460*****0785</t>
  </si>
  <si>
    <t>210*****0422</t>
  </si>
  <si>
    <t>610*****2022</t>
  </si>
  <si>
    <t>142*****001X</t>
  </si>
  <si>
    <t>460*****0888</t>
  </si>
  <si>
    <t>360*****1550</t>
  </si>
  <si>
    <t>420*****1022</t>
  </si>
  <si>
    <t>232*****6824</t>
  </si>
  <si>
    <t>340*****4449</t>
  </si>
  <si>
    <t>654*****5820</t>
  </si>
  <si>
    <t>460*****2740</t>
  </si>
  <si>
    <t>620*****5828</t>
  </si>
  <si>
    <t>460*****4823</t>
  </si>
  <si>
    <t>460*****352X</t>
  </si>
  <si>
    <t>430*****9565</t>
  </si>
  <si>
    <t>431*****7125</t>
  </si>
  <si>
    <t>522*****4328</t>
  </si>
  <si>
    <t>460*****0340</t>
  </si>
  <si>
    <t>210*****1081</t>
  </si>
  <si>
    <t>232*****0234</t>
  </si>
  <si>
    <t>230*****0027</t>
  </si>
  <si>
    <t>460*****1240</t>
  </si>
  <si>
    <t>520*****0021</t>
  </si>
  <si>
    <t>420*****1623</t>
  </si>
  <si>
    <t>222*****0435</t>
  </si>
  <si>
    <t>230*****0447</t>
  </si>
  <si>
    <t>460*****5144</t>
  </si>
  <si>
    <t>460*****2121</t>
  </si>
  <si>
    <t>230*****1126</t>
  </si>
  <si>
    <t>140*****0045</t>
  </si>
  <si>
    <t>230*****0923</t>
  </si>
  <si>
    <t>432*****1023</t>
  </si>
  <si>
    <t>131*****0040</t>
  </si>
  <si>
    <t>460*****0884</t>
  </si>
  <si>
    <t>230*****1424</t>
  </si>
  <si>
    <t>460*****104X</t>
  </si>
  <si>
    <t>432*****2522</t>
  </si>
  <si>
    <t>460*****1817</t>
  </si>
  <si>
    <t>460*****6122</t>
  </si>
  <si>
    <t>430*****1329</t>
  </si>
  <si>
    <t>440*****1427</t>
  </si>
  <si>
    <t>460*****3138</t>
  </si>
  <si>
    <t>232*****0628</t>
  </si>
  <si>
    <t>500*****186X</t>
  </si>
  <si>
    <t>460*****4900</t>
  </si>
  <si>
    <t>411*****0024</t>
  </si>
  <si>
    <t>411*****4721</t>
  </si>
  <si>
    <t>460*****5164</t>
  </si>
  <si>
    <t>513*****0982</t>
  </si>
  <si>
    <t>460*****418X</t>
  </si>
  <si>
    <t>142*****0023</t>
  </si>
  <si>
    <t>622*****602X</t>
  </si>
  <si>
    <t>230*****5726</t>
  </si>
  <si>
    <t>460*****0284</t>
  </si>
  <si>
    <t>410*****7563</t>
  </si>
  <si>
    <t>431*****0046</t>
  </si>
  <si>
    <t>230*****182X</t>
  </si>
  <si>
    <t>230*****7043</t>
  </si>
  <si>
    <t>420*****5361</t>
  </si>
  <si>
    <t>460*****4125</t>
  </si>
  <si>
    <t>231*****0027</t>
  </si>
  <si>
    <t>230*****0822</t>
  </si>
  <si>
    <t>230*****0121</t>
  </si>
  <si>
    <t>130*****1624</t>
  </si>
  <si>
    <t>460*****512X</t>
  </si>
  <si>
    <t>460*****6820</t>
  </si>
  <si>
    <t>460*****4434</t>
  </si>
  <si>
    <t>460*****0882</t>
  </si>
  <si>
    <t>410*****0016</t>
  </si>
  <si>
    <t>0119_偏远地区小学体育教师</t>
  </si>
  <si>
    <t>460*****4857</t>
  </si>
  <si>
    <t>460*****2312</t>
  </si>
  <si>
    <t>460*****2353</t>
  </si>
  <si>
    <t>460*****3597</t>
  </si>
  <si>
    <t>460*****2319</t>
  </si>
  <si>
    <t>522*****3878</t>
  </si>
  <si>
    <t>460*****443X</t>
  </si>
  <si>
    <t>522*****0816</t>
  </si>
  <si>
    <t>460*****7455</t>
  </si>
  <si>
    <t>460*****0413</t>
  </si>
  <si>
    <t>460*****0516</t>
  </si>
  <si>
    <t>0120_小学体育教师</t>
  </si>
  <si>
    <t>210*****432X</t>
  </si>
  <si>
    <t>460*****5832</t>
  </si>
  <si>
    <t>460*****2119</t>
  </si>
  <si>
    <t>460*****4412</t>
  </si>
  <si>
    <t>460*****165X</t>
  </si>
  <si>
    <t>230*****0405</t>
  </si>
  <si>
    <t>460*****0218</t>
  </si>
  <si>
    <t>150*****3223</t>
  </si>
  <si>
    <t>460*****3235</t>
  </si>
  <si>
    <t>460*****3814</t>
  </si>
  <si>
    <t>460*****7915</t>
  </si>
  <si>
    <t>460*****4118</t>
  </si>
  <si>
    <t>230*****431X</t>
  </si>
  <si>
    <t>460*****3332</t>
  </si>
  <si>
    <t>372*****0017</t>
  </si>
  <si>
    <t>460*****4911</t>
  </si>
  <si>
    <t>340*****0418</t>
  </si>
  <si>
    <t>460*****5139</t>
  </si>
  <si>
    <t>469*****0915</t>
  </si>
  <si>
    <t>460*****381X</t>
  </si>
  <si>
    <t>460*****5019</t>
  </si>
  <si>
    <t>230*****0318</t>
  </si>
  <si>
    <t>230*****1122</t>
  </si>
  <si>
    <t>460*****4819</t>
  </si>
  <si>
    <t>460*****4417</t>
  </si>
  <si>
    <t>140*****2628</t>
  </si>
  <si>
    <t>460*****0419</t>
  </si>
  <si>
    <t>652*****1613</t>
  </si>
  <si>
    <t>460*****0319</t>
  </si>
  <si>
    <t>460*****3056</t>
  </si>
  <si>
    <t>340*****3219</t>
  </si>
  <si>
    <t>460*****0230</t>
  </si>
  <si>
    <t>460*****3155</t>
  </si>
  <si>
    <t>413*****1511</t>
  </si>
  <si>
    <t>460*****5016</t>
  </si>
  <si>
    <t>140*****5218</t>
  </si>
  <si>
    <t>460*****1114</t>
  </si>
  <si>
    <t>460*****2414</t>
  </si>
  <si>
    <t>460*****5366</t>
  </si>
  <si>
    <t>460*****2712</t>
  </si>
  <si>
    <t>210*****3910</t>
  </si>
  <si>
    <t>130*****8313</t>
  </si>
  <si>
    <t>469*****182X</t>
  </si>
  <si>
    <t>460*****1515</t>
  </si>
  <si>
    <t>460*****0915</t>
  </si>
  <si>
    <t>460*****5237</t>
  </si>
  <si>
    <t>460*****2734</t>
  </si>
  <si>
    <t>460*****373X</t>
  </si>
  <si>
    <t>230*****1215</t>
  </si>
  <si>
    <t>421*****5656</t>
  </si>
  <si>
    <t>142*****0958</t>
  </si>
  <si>
    <t>460*****8715</t>
  </si>
  <si>
    <t>469*****1211</t>
  </si>
  <si>
    <t>460*****3032</t>
  </si>
  <si>
    <t>460*****5013</t>
  </si>
  <si>
    <t>469*****1920</t>
  </si>
  <si>
    <t>469*****3248</t>
  </si>
  <si>
    <t>460*****7690</t>
  </si>
  <si>
    <t>460*****811X</t>
  </si>
  <si>
    <t>460*****3915</t>
  </si>
  <si>
    <t>460*****1731</t>
  </si>
  <si>
    <t>510*****1324</t>
  </si>
  <si>
    <t>460*****241X</t>
  </si>
  <si>
    <t>469*****1813</t>
  </si>
  <si>
    <t>220*****4318</t>
  </si>
  <si>
    <t>620*****0768</t>
  </si>
  <si>
    <t>460*****401X</t>
  </si>
  <si>
    <t>460*****3654</t>
  </si>
  <si>
    <t>460*****337X</t>
  </si>
  <si>
    <t>450*****2320</t>
  </si>
  <si>
    <t>460*****3019</t>
  </si>
  <si>
    <t>460*****6015</t>
  </si>
  <si>
    <t>460*****2035</t>
  </si>
  <si>
    <t>460*****4450</t>
  </si>
  <si>
    <t>460*****5116</t>
  </si>
  <si>
    <t>210*****2221</t>
  </si>
  <si>
    <t>460*****5456</t>
  </si>
  <si>
    <t>460*****0547</t>
  </si>
  <si>
    <t>360*****2010</t>
  </si>
  <si>
    <t>445*****6020</t>
  </si>
  <si>
    <t>460*****6317</t>
  </si>
  <si>
    <t>411*****1022</t>
  </si>
  <si>
    <t>140*****2327</t>
  </si>
  <si>
    <t>460*****2031</t>
  </si>
  <si>
    <t>460*****5419</t>
  </si>
  <si>
    <t>460*****8114</t>
  </si>
  <si>
    <t>230*****1490</t>
  </si>
  <si>
    <t>460*****2630</t>
  </si>
  <si>
    <t>460*****4138</t>
  </si>
  <si>
    <t>412*****3814</t>
  </si>
  <si>
    <t>370*****9282</t>
  </si>
  <si>
    <t>460*****6610</t>
  </si>
  <si>
    <t>610*****5823</t>
  </si>
  <si>
    <t>460*****4410</t>
  </si>
  <si>
    <t>210*****4722</t>
  </si>
  <si>
    <t>460*****441X</t>
  </si>
  <si>
    <t>460*****3911</t>
  </si>
  <si>
    <t>460*****4615</t>
  </si>
  <si>
    <t>450*****1822</t>
  </si>
  <si>
    <t>460*****4813</t>
  </si>
  <si>
    <t>460*****5027</t>
  </si>
  <si>
    <t>460*****4117</t>
  </si>
  <si>
    <t>522*****1219</t>
  </si>
  <si>
    <t>460*****1217</t>
  </si>
  <si>
    <t>230*****1332</t>
  </si>
  <si>
    <t>460*****0415</t>
  </si>
  <si>
    <t>460*****3616</t>
  </si>
  <si>
    <t>460*****5380</t>
  </si>
  <si>
    <t>460*****3718</t>
  </si>
  <si>
    <t>230*****0710</t>
  </si>
  <si>
    <t>469*****5791</t>
  </si>
  <si>
    <t>222*****5612</t>
  </si>
  <si>
    <t>452*****0323</t>
  </si>
  <si>
    <t>460*****2015</t>
  </si>
  <si>
    <t>522*****3893</t>
  </si>
  <si>
    <t>460*****0789</t>
  </si>
  <si>
    <t>460*****3637</t>
  </si>
  <si>
    <t>460*****2042</t>
  </si>
  <si>
    <t>460*****3919</t>
  </si>
  <si>
    <t>460*****2858</t>
  </si>
  <si>
    <t>430*****0822</t>
  </si>
  <si>
    <t>460*****4418</t>
  </si>
  <si>
    <t>460*****3712</t>
  </si>
  <si>
    <t>460*****3634</t>
  </si>
  <si>
    <t>460*****2332</t>
  </si>
  <si>
    <t>460*****2719</t>
  </si>
  <si>
    <t>140*****001X</t>
  </si>
  <si>
    <t>460*****0313</t>
  </si>
  <si>
    <t>460*****5812</t>
  </si>
  <si>
    <t>460*****2216</t>
  </si>
  <si>
    <t>140*****0415</t>
  </si>
  <si>
    <t>460*****2385</t>
  </si>
  <si>
    <t>140*****1010</t>
  </si>
  <si>
    <t>460*****0635</t>
  </si>
  <si>
    <t>460*****4430</t>
  </si>
  <si>
    <t>469*****4116</t>
  </si>
  <si>
    <t>0121_小学美术教师</t>
  </si>
  <si>
    <t>231*****731X</t>
  </si>
  <si>
    <t>429*****7965</t>
  </si>
  <si>
    <t>230*****0018</t>
  </si>
  <si>
    <t>230*****0126</t>
  </si>
  <si>
    <t>152*****0026</t>
  </si>
  <si>
    <t>469*****8565</t>
  </si>
  <si>
    <t>220*****5729</t>
  </si>
  <si>
    <t>420*****622X</t>
  </si>
  <si>
    <t>370*****0420</t>
  </si>
  <si>
    <t>230*****0241</t>
  </si>
  <si>
    <t>420*****8722</t>
  </si>
  <si>
    <t>513*****0021</t>
  </si>
  <si>
    <t>231*****4923</t>
  </si>
  <si>
    <t>211*****1265</t>
  </si>
  <si>
    <t>230*****082X</t>
  </si>
  <si>
    <t>460*****2816</t>
  </si>
  <si>
    <t>460*****0301</t>
  </si>
  <si>
    <t>460*****3734</t>
  </si>
  <si>
    <t>522*****5216</t>
  </si>
  <si>
    <t>142*****1223</t>
  </si>
  <si>
    <t>220*****6871</t>
  </si>
  <si>
    <t>150*****0311</t>
  </si>
  <si>
    <t>460*****0011</t>
  </si>
  <si>
    <t>210*****2113</t>
  </si>
  <si>
    <t>220*****7249</t>
  </si>
  <si>
    <t>412*****6625</t>
  </si>
  <si>
    <t>430*****7025</t>
  </si>
  <si>
    <t>430*****108X</t>
  </si>
  <si>
    <t>210*****252X</t>
  </si>
  <si>
    <t>230*****4929</t>
  </si>
  <si>
    <t>460*****2742</t>
  </si>
  <si>
    <t>152*****0029</t>
  </si>
  <si>
    <t>500*****870X</t>
  </si>
  <si>
    <t>412*****1520</t>
  </si>
  <si>
    <t>150*****1246</t>
  </si>
  <si>
    <t>230*****0827</t>
  </si>
  <si>
    <t>142*****3049</t>
  </si>
  <si>
    <t>430*****7423</t>
  </si>
  <si>
    <t>440*****0313</t>
  </si>
  <si>
    <t>230*****032X</t>
  </si>
  <si>
    <t>460*****2430</t>
  </si>
  <si>
    <t>370*****002X</t>
  </si>
  <si>
    <t>460*****162X</t>
  </si>
  <si>
    <t>420*****1222</t>
  </si>
  <si>
    <t>460*****5743</t>
  </si>
  <si>
    <t>130*****3722</t>
  </si>
  <si>
    <t>420*****5545</t>
  </si>
  <si>
    <t>230*****5820</t>
  </si>
  <si>
    <t>410*****0026</t>
  </si>
  <si>
    <t>511*****0284</t>
  </si>
  <si>
    <t>513*****0020</t>
  </si>
  <si>
    <t>140*****6424</t>
  </si>
  <si>
    <t>500*****9726</t>
  </si>
  <si>
    <t>420*****0064</t>
  </si>
  <si>
    <t>370*****1722</t>
  </si>
  <si>
    <t>370*****9246</t>
  </si>
  <si>
    <t>411*****4725</t>
  </si>
  <si>
    <t>412*****1449</t>
  </si>
  <si>
    <t>130*****281X</t>
  </si>
  <si>
    <t>220*****4220</t>
  </si>
  <si>
    <t>140*****0021</t>
  </si>
  <si>
    <t>211*****2221</t>
  </si>
  <si>
    <t>430*****5865</t>
  </si>
  <si>
    <t>522*****3528</t>
  </si>
  <si>
    <t>441*****6821</t>
  </si>
  <si>
    <t>412*****3325</t>
  </si>
  <si>
    <t>420*****1224</t>
  </si>
  <si>
    <t>150*****121X</t>
  </si>
  <si>
    <t>211*****0441</t>
  </si>
  <si>
    <t>341*****0529</t>
  </si>
  <si>
    <t>340*****4229</t>
  </si>
  <si>
    <t>622*****054X</t>
  </si>
  <si>
    <t>460*****4272</t>
  </si>
  <si>
    <t>220*****0028</t>
  </si>
  <si>
    <t>410*****0085</t>
  </si>
  <si>
    <t>220*****5148</t>
  </si>
  <si>
    <t>232*****0620</t>
  </si>
  <si>
    <t>460*****0724</t>
  </si>
  <si>
    <t>460*****7612</t>
  </si>
  <si>
    <t>152*****0022</t>
  </si>
  <si>
    <t>452*****0046</t>
  </si>
  <si>
    <t>410*****404X</t>
  </si>
  <si>
    <t>460*****6037</t>
  </si>
  <si>
    <t>460*****0322</t>
  </si>
  <si>
    <t>371*****2721</t>
  </si>
  <si>
    <t>410*****0022</t>
  </si>
  <si>
    <t>510*****0025</t>
  </si>
  <si>
    <t>412*****6469</t>
  </si>
  <si>
    <t>620*****1013</t>
  </si>
  <si>
    <t>130*****2749</t>
  </si>
  <si>
    <t>130*****0208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</si>
</sst>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894"/>
  <sheetViews>
    <sheetView tabSelected="1" zoomScaleSheetLayoutView="100" workbookViewId="0" topLeftCell="A1">
      <selection activeCell="A1" sqref="A1:D1"/>
    </sheetView>
  </sheetViews>
  <sheetFormatPr defaultColWidth="9.00390625" defaultRowHeight="15"/>
  <cols>
    <col min="1" max="1" width="9.00390625" style="1" customWidth="1"/>
    <col min="2" max="2" width="32.57421875" style="0" customWidth="1"/>
    <col min="3" max="3" width="15.7109375" style="0" customWidth="1"/>
    <col min="4" max="4" width="28.7109375" style="0" customWidth="1"/>
    <col min="5" max="5" width="13.00390625" style="0" customWidth="1"/>
  </cols>
  <sheetData>
    <row r="1" spans="1:4" ht="36" customHeight="1">
      <c r="A1" s="2" t="s">
        <v>0</v>
      </c>
      <c r="B1" s="2"/>
      <c r="C1" s="2"/>
      <c r="D1" s="2"/>
    </row>
    <row r="2" spans="1:4" ht="30" customHeight="1">
      <c r="A2" s="3" t="s">
        <v>1</v>
      </c>
      <c r="B2" s="4" t="s">
        <v>2</v>
      </c>
      <c r="C2" s="4" t="s">
        <v>3</v>
      </c>
      <c r="D2" s="4" t="s">
        <v>4</v>
      </c>
    </row>
    <row r="3" spans="1:4" ht="30" customHeight="1">
      <c r="A3" s="3">
        <v>1</v>
      </c>
      <c r="B3" s="4" t="s">
        <v>5</v>
      </c>
      <c r="C3" s="4" t="str">
        <f>"陈迎香"</f>
        <v>陈迎香</v>
      </c>
      <c r="D3" s="3" t="s">
        <v>6</v>
      </c>
    </row>
    <row r="4" spans="1:4" ht="30" customHeight="1">
      <c r="A4" s="3">
        <v>2</v>
      </c>
      <c r="B4" s="4" t="s">
        <v>5</v>
      </c>
      <c r="C4" s="4" t="str">
        <f>"周璇"</f>
        <v>周璇</v>
      </c>
      <c r="D4" s="3" t="s">
        <v>7</v>
      </c>
    </row>
    <row r="5" spans="1:4" ht="30" customHeight="1">
      <c r="A5" s="3">
        <v>3</v>
      </c>
      <c r="B5" s="4" t="s">
        <v>5</v>
      </c>
      <c r="C5" s="4" t="str">
        <f>"焦雷"</f>
        <v>焦雷</v>
      </c>
      <c r="D5" s="3" t="s">
        <v>8</v>
      </c>
    </row>
    <row r="6" spans="1:4" ht="30" customHeight="1">
      <c r="A6" s="3">
        <v>4</v>
      </c>
      <c r="B6" s="4" t="s">
        <v>5</v>
      </c>
      <c r="C6" s="4" t="str">
        <f>"林晓静"</f>
        <v>林晓静</v>
      </c>
      <c r="D6" s="3" t="s">
        <v>9</v>
      </c>
    </row>
    <row r="7" spans="1:4" ht="30" customHeight="1">
      <c r="A7" s="3">
        <v>5</v>
      </c>
      <c r="B7" s="4" t="s">
        <v>5</v>
      </c>
      <c r="C7" s="4" t="str">
        <f>"黄瑞"</f>
        <v>黄瑞</v>
      </c>
      <c r="D7" s="3" t="s">
        <v>10</v>
      </c>
    </row>
    <row r="8" spans="1:4" ht="30" customHeight="1">
      <c r="A8" s="3">
        <v>6</v>
      </c>
      <c r="B8" s="4" t="s">
        <v>5</v>
      </c>
      <c r="C8" s="4" t="str">
        <f>"何金花"</f>
        <v>何金花</v>
      </c>
      <c r="D8" s="3" t="s">
        <v>11</v>
      </c>
    </row>
    <row r="9" spans="1:4" ht="30" customHeight="1">
      <c r="A9" s="3">
        <v>7</v>
      </c>
      <c r="B9" s="4" t="s">
        <v>5</v>
      </c>
      <c r="C9" s="4" t="str">
        <f>"吴凝"</f>
        <v>吴凝</v>
      </c>
      <c r="D9" s="3" t="s">
        <v>12</v>
      </c>
    </row>
    <row r="10" spans="1:4" ht="30" customHeight="1">
      <c r="A10" s="3">
        <v>8</v>
      </c>
      <c r="B10" s="4" t="s">
        <v>5</v>
      </c>
      <c r="C10" s="4" t="str">
        <f>"秦亚茹"</f>
        <v>秦亚茹</v>
      </c>
      <c r="D10" s="3" t="s">
        <v>13</v>
      </c>
    </row>
    <row r="11" spans="1:4" ht="30" customHeight="1">
      <c r="A11" s="3">
        <v>9</v>
      </c>
      <c r="B11" s="4" t="s">
        <v>5</v>
      </c>
      <c r="C11" s="4" t="str">
        <f>"韩昊禹"</f>
        <v>韩昊禹</v>
      </c>
      <c r="D11" s="3" t="s">
        <v>14</v>
      </c>
    </row>
    <row r="12" spans="1:4" ht="30" customHeight="1">
      <c r="A12" s="3">
        <v>10</v>
      </c>
      <c r="B12" s="4" t="s">
        <v>5</v>
      </c>
      <c r="C12" s="4" t="str">
        <f>"何佳欣"</f>
        <v>何佳欣</v>
      </c>
      <c r="D12" s="3" t="s">
        <v>15</v>
      </c>
    </row>
    <row r="13" spans="1:4" ht="30" customHeight="1">
      <c r="A13" s="3">
        <v>11</v>
      </c>
      <c r="B13" s="4" t="s">
        <v>5</v>
      </c>
      <c r="C13" s="4" t="str">
        <f>"李华成"</f>
        <v>李华成</v>
      </c>
      <c r="D13" s="3" t="s">
        <v>16</v>
      </c>
    </row>
    <row r="14" spans="1:4" ht="30" customHeight="1">
      <c r="A14" s="3">
        <v>12</v>
      </c>
      <c r="B14" s="4" t="s">
        <v>5</v>
      </c>
      <c r="C14" s="4" t="str">
        <f>"曾茹佳"</f>
        <v>曾茹佳</v>
      </c>
      <c r="D14" s="3" t="s">
        <v>17</v>
      </c>
    </row>
    <row r="15" spans="1:4" ht="30" customHeight="1">
      <c r="A15" s="3">
        <v>13</v>
      </c>
      <c r="B15" s="4" t="s">
        <v>5</v>
      </c>
      <c r="C15" s="4" t="str">
        <f>"云菲菲"</f>
        <v>云菲菲</v>
      </c>
      <c r="D15" s="3" t="s">
        <v>18</v>
      </c>
    </row>
    <row r="16" spans="1:4" ht="30" customHeight="1">
      <c r="A16" s="3">
        <v>14</v>
      </c>
      <c r="B16" s="4" t="s">
        <v>5</v>
      </c>
      <c r="C16" s="4" t="str">
        <f>"王素华"</f>
        <v>王素华</v>
      </c>
      <c r="D16" s="3" t="s">
        <v>19</v>
      </c>
    </row>
    <row r="17" spans="1:4" ht="30" customHeight="1">
      <c r="A17" s="3">
        <v>15</v>
      </c>
      <c r="B17" s="4" t="s">
        <v>5</v>
      </c>
      <c r="C17" s="4" t="str">
        <f>"曾彩丹"</f>
        <v>曾彩丹</v>
      </c>
      <c r="D17" s="3" t="s">
        <v>20</v>
      </c>
    </row>
    <row r="18" spans="1:4" ht="30" customHeight="1">
      <c r="A18" s="3">
        <v>16</v>
      </c>
      <c r="B18" s="4" t="s">
        <v>5</v>
      </c>
      <c r="C18" s="4" t="str">
        <f>"刘青霞"</f>
        <v>刘青霞</v>
      </c>
      <c r="D18" s="3" t="s">
        <v>21</v>
      </c>
    </row>
    <row r="19" spans="1:4" ht="30" customHeight="1">
      <c r="A19" s="3">
        <v>17</v>
      </c>
      <c r="B19" s="4" t="s">
        <v>5</v>
      </c>
      <c r="C19" s="4" t="str">
        <f>"李小晶"</f>
        <v>李小晶</v>
      </c>
      <c r="D19" s="3" t="s">
        <v>22</v>
      </c>
    </row>
    <row r="20" spans="1:4" ht="30" customHeight="1">
      <c r="A20" s="3">
        <v>18</v>
      </c>
      <c r="B20" s="4" t="s">
        <v>5</v>
      </c>
      <c r="C20" s="4" t="str">
        <f>"陈育群"</f>
        <v>陈育群</v>
      </c>
      <c r="D20" s="3" t="s">
        <v>23</v>
      </c>
    </row>
    <row r="21" spans="1:4" ht="30" customHeight="1">
      <c r="A21" s="3">
        <v>19</v>
      </c>
      <c r="B21" s="4" t="s">
        <v>5</v>
      </c>
      <c r="C21" s="4" t="str">
        <f>"陈雅素"</f>
        <v>陈雅素</v>
      </c>
      <c r="D21" s="3" t="s">
        <v>24</v>
      </c>
    </row>
    <row r="22" spans="1:4" ht="30" customHeight="1">
      <c r="A22" s="3">
        <v>20</v>
      </c>
      <c r="B22" s="4" t="s">
        <v>5</v>
      </c>
      <c r="C22" s="4" t="str">
        <f>"蒙晓丹"</f>
        <v>蒙晓丹</v>
      </c>
      <c r="D22" s="3" t="s">
        <v>25</v>
      </c>
    </row>
    <row r="23" spans="1:4" ht="30" customHeight="1">
      <c r="A23" s="3">
        <v>21</v>
      </c>
      <c r="B23" s="4" t="s">
        <v>5</v>
      </c>
      <c r="C23" s="4" t="str">
        <f>"邢高雅"</f>
        <v>邢高雅</v>
      </c>
      <c r="D23" s="3" t="s">
        <v>26</v>
      </c>
    </row>
    <row r="24" spans="1:4" ht="30" customHeight="1">
      <c r="A24" s="3">
        <v>22</v>
      </c>
      <c r="B24" s="4" t="s">
        <v>5</v>
      </c>
      <c r="C24" s="4" t="str">
        <f>"王昊宇"</f>
        <v>王昊宇</v>
      </c>
      <c r="D24" s="3" t="s">
        <v>27</v>
      </c>
    </row>
    <row r="25" spans="1:4" ht="30" customHeight="1">
      <c r="A25" s="3">
        <v>23</v>
      </c>
      <c r="B25" s="4" t="s">
        <v>5</v>
      </c>
      <c r="C25" s="4" t="str">
        <f>"符驻在"</f>
        <v>符驻在</v>
      </c>
      <c r="D25" s="3" t="s">
        <v>28</v>
      </c>
    </row>
    <row r="26" spans="1:4" ht="30" customHeight="1">
      <c r="A26" s="3">
        <v>24</v>
      </c>
      <c r="B26" s="4" t="s">
        <v>5</v>
      </c>
      <c r="C26" s="4" t="str">
        <f>"李红玉"</f>
        <v>李红玉</v>
      </c>
      <c r="D26" s="3" t="s">
        <v>29</v>
      </c>
    </row>
    <row r="27" spans="1:4" ht="30" customHeight="1">
      <c r="A27" s="3">
        <v>25</v>
      </c>
      <c r="B27" s="4" t="s">
        <v>5</v>
      </c>
      <c r="C27" s="4" t="str">
        <f>"陈剑"</f>
        <v>陈剑</v>
      </c>
      <c r="D27" s="3" t="s">
        <v>30</v>
      </c>
    </row>
    <row r="28" spans="1:4" ht="30" customHeight="1">
      <c r="A28" s="3">
        <v>26</v>
      </c>
      <c r="B28" s="4" t="s">
        <v>5</v>
      </c>
      <c r="C28" s="4" t="str">
        <f>"陈添园"</f>
        <v>陈添园</v>
      </c>
      <c r="D28" s="3" t="s">
        <v>31</v>
      </c>
    </row>
    <row r="29" spans="1:4" ht="30" customHeight="1">
      <c r="A29" s="3">
        <v>27</v>
      </c>
      <c r="B29" s="4" t="s">
        <v>5</v>
      </c>
      <c r="C29" s="4" t="str">
        <f>"李从然"</f>
        <v>李从然</v>
      </c>
      <c r="D29" s="3" t="s">
        <v>32</v>
      </c>
    </row>
    <row r="30" spans="1:4" ht="30" customHeight="1">
      <c r="A30" s="3">
        <v>28</v>
      </c>
      <c r="B30" s="4" t="s">
        <v>5</v>
      </c>
      <c r="C30" s="4" t="str">
        <f>"张子亮"</f>
        <v>张子亮</v>
      </c>
      <c r="D30" s="3" t="s">
        <v>33</v>
      </c>
    </row>
    <row r="31" spans="1:4" ht="30" customHeight="1">
      <c r="A31" s="3">
        <v>29</v>
      </c>
      <c r="B31" s="4" t="s">
        <v>5</v>
      </c>
      <c r="C31" s="4" t="str">
        <f>"陈颖"</f>
        <v>陈颖</v>
      </c>
      <c r="D31" s="3" t="s">
        <v>34</v>
      </c>
    </row>
    <row r="32" spans="1:4" ht="30" customHeight="1">
      <c r="A32" s="3">
        <v>30</v>
      </c>
      <c r="B32" s="4" t="s">
        <v>5</v>
      </c>
      <c r="C32" s="4" t="str">
        <f>"陈青青"</f>
        <v>陈青青</v>
      </c>
      <c r="D32" s="3" t="s">
        <v>35</v>
      </c>
    </row>
    <row r="33" spans="1:4" ht="30" customHeight="1">
      <c r="A33" s="3">
        <v>31</v>
      </c>
      <c r="B33" s="4" t="s">
        <v>5</v>
      </c>
      <c r="C33" s="4" t="str">
        <f>"杨婷婷"</f>
        <v>杨婷婷</v>
      </c>
      <c r="D33" s="3" t="s">
        <v>36</v>
      </c>
    </row>
    <row r="34" spans="1:4" ht="30" customHeight="1">
      <c r="A34" s="3">
        <v>32</v>
      </c>
      <c r="B34" s="4" t="s">
        <v>5</v>
      </c>
      <c r="C34" s="4" t="str">
        <f>"吴海珠"</f>
        <v>吴海珠</v>
      </c>
      <c r="D34" s="3" t="s">
        <v>37</v>
      </c>
    </row>
    <row r="35" spans="1:4" ht="30" customHeight="1">
      <c r="A35" s="3">
        <v>33</v>
      </c>
      <c r="B35" s="4" t="s">
        <v>5</v>
      </c>
      <c r="C35" s="4" t="str">
        <f>"陈可芊"</f>
        <v>陈可芊</v>
      </c>
      <c r="D35" s="3" t="s">
        <v>25</v>
      </c>
    </row>
    <row r="36" spans="1:4" ht="30" customHeight="1">
      <c r="A36" s="3">
        <v>34</v>
      </c>
      <c r="B36" s="4" t="s">
        <v>5</v>
      </c>
      <c r="C36" s="4" t="str">
        <f>"林媛媛"</f>
        <v>林媛媛</v>
      </c>
      <c r="D36" s="3" t="s">
        <v>38</v>
      </c>
    </row>
    <row r="37" spans="1:4" ht="30" customHeight="1">
      <c r="A37" s="3">
        <v>35</v>
      </c>
      <c r="B37" s="4" t="s">
        <v>5</v>
      </c>
      <c r="C37" s="4" t="str">
        <f>"许露珍"</f>
        <v>许露珍</v>
      </c>
      <c r="D37" s="3" t="s">
        <v>39</v>
      </c>
    </row>
    <row r="38" spans="1:4" ht="30" customHeight="1">
      <c r="A38" s="3">
        <v>36</v>
      </c>
      <c r="B38" s="4" t="s">
        <v>5</v>
      </c>
      <c r="C38" s="4" t="str">
        <f>"赵宸萱"</f>
        <v>赵宸萱</v>
      </c>
      <c r="D38" s="3" t="s">
        <v>40</v>
      </c>
    </row>
    <row r="39" spans="1:4" ht="30" customHeight="1">
      <c r="A39" s="3">
        <v>37</v>
      </c>
      <c r="B39" s="4" t="s">
        <v>5</v>
      </c>
      <c r="C39" s="4" t="str">
        <f>"符梦影"</f>
        <v>符梦影</v>
      </c>
      <c r="D39" s="3" t="s">
        <v>41</v>
      </c>
    </row>
    <row r="40" spans="1:4" ht="30" customHeight="1">
      <c r="A40" s="3">
        <v>38</v>
      </c>
      <c r="B40" s="4" t="s">
        <v>5</v>
      </c>
      <c r="C40" s="4" t="str">
        <f>"王少换"</f>
        <v>王少换</v>
      </c>
      <c r="D40" s="3" t="s">
        <v>42</v>
      </c>
    </row>
    <row r="41" spans="1:4" ht="30" customHeight="1">
      <c r="A41" s="3">
        <v>39</v>
      </c>
      <c r="B41" s="4" t="s">
        <v>5</v>
      </c>
      <c r="C41" s="4" t="str">
        <f>"李德云"</f>
        <v>李德云</v>
      </c>
      <c r="D41" s="3" t="s">
        <v>43</v>
      </c>
    </row>
    <row r="42" spans="1:4" ht="30" customHeight="1">
      <c r="A42" s="3">
        <v>40</v>
      </c>
      <c r="B42" s="4" t="s">
        <v>5</v>
      </c>
      <c r="C42" s="4" t="str">
        <f>"林小琴"</f>
        <v>林小琴</v>
      </c>
      <c r="D42" s="3" t="s">
        <v>44</v>
      </c>
    </row>
    <row r="43" spans="1:4" ht="30" customHeight="1">
      <c r="A43" s="3">
        <v>41</v>
      </c>
      <c r="B43" s="4" t="s">
        <v>5</v>
      </c>
      <c r="C43" s="4" t="str">
        <f>"刘鸿雁"</f>
        <v>刘鸿雁</v>
      </c>
      <c r="D43" s="3" t="s">
        <v>45</v>
      </c>
    </row>
    <row r="44" spans="1:4" ht="30" customHeight="1">
      <c r="A44" s="3">
        <v>42</v>
      </c>
      <c r="B44" s="4" t="s">
        <v>5</v>
      </c>
      <c r="C44" s="4" t="str">
        <f>"陈晓旭"</f>
        <v>陈晓旭</v>
      </c>
      <c r="D44" s="3" t="s">
        <v>46</v>
      </c>
    </row>
    <row r="45" spans="1:4" ht="30" customHeight="1">
      <c r="A45" s="3">
        <v>43</v>
      </c>
      <c r="B45" s="4" t="s">
        <v>5</v>
      </c>
      <c r="C45" s="4" t="str">
        <f>"司徒怡君"</f>
        <v>司徒怡君</v>
      </c>
      <c r="D45" s="3" t="s">
        <v>47</v>
      </c>
    </row>
    <row r="46" spans="1:4" ht="30" customHeight="1">
      <c r="A46" s="3">
        <v>44</v>
      </c>
      <c r="B46" s="4" t="s">
        <v>5</v>
      </c>
      <c r="C46" s="4" t="str">
        <f>"罗靖超"</f>
        <v>罗靖超</v>
      </c>
      <c r="D46" s="3" t="s">
        <v>48</v>
      </c>
    </row>
    <row r="47" spans="1:4" ht="30" customHeight="1">
      <c r="A47" s="3">
        <v>45</v>
      </c>
      <c r="B47" s="4" t="s">
        <v>5</v>
      </c>
      <c r="C47" s="4" t="str">
        <f>"刘少丽"</f>
        <v>刘少丽</v>
      </c>
      <c r="D47" s="3" t="s">
        <v>49</v>
      </c>
    </row>
    <row r="48" spans="1:4" ht="30" customHeight="1">
      <c r="A48" s="3">
        <v>46</v>
      </c>
      <c r="B48" s="4" t="s">
        <v>5</v>
      </c>
      <c r="C48" s="4" t="str">
        <f>"林芳珍"</f>
        <v>林芳珍</v>
      </c>
      <c r="D48" s="3" t="s">
        <v>50</v>
      </c>
    </row>
    <row r="49" spans="1:4" ht="30" customHeight="1">
      <c r="A49" s="3">
        <v>47</v>
      </c>
      <c r="B49" s="4" t="s">
        <v>5</v>
      </c>
      <c r="C49" s="4" t="str">
        <f>"佟海琪"</f>
        <v>佟海琪</v>
      </c>
      <c r="D49" s="3" t="s">
        <v>51</v>
      </c>
    </row>
    <row r="50" spans="1:4" ht="30" customHeight="1">
      <c r="A50" s="3">
        <v>48</v>
      </c>
      <c r="B50" s="4" t="s">
        <v>5</v>
      </c>
      <c r="C50" s="4" t="str">
        <f>"苻亚胜"</f>
        <v>苻亚胜</v>
      </c>
      <c r="D50" s="3" t="s">
        <v>52</v>
      </c>
    </row>
    <row r="51" spans="1:4" ht="30" customHeight="1">
      <c r="A51" s="3">
        <v>49</v>
      </c>
      <c r="B51" s="4" t="s">
        <v>5</v>
      </c>
      <c r="C51" s="4" t="str">
        <f>"朱思翰"</f>
        <v>朱思翰</v>
      </c>
      <c r="D51" s="3" t="s">
        <v>53</v>
      </c>
    </row>
    <row r="52" spans="1:4" ht="30" customHeight="1">
      <c r="A52" s="3">
        <v>50</v>
      </c>
      <c r="B52" s="4" t="s">
        <v>5</v>
      </c>
      <c r="C52" s="4" t="str">
        <f>"田畅"</f>
        <v>田畅</v>
      </c>
      <c r="D52" s="3" t="s">
        <v>54</v>
      </c>
    </row>
    <row r="53" spans="1:4" ht="30" customHeight="1">
      <c r="A53" s="3">
        <v>51</v>
      </c>
      <c r="B53" s="4" t="s">
        <v>5</v>
      </c>
      <c r="C53" s="4" t="str">
        <f>"邢贞苗"</f>
        <v>邢贞苗</v>
      </c>
      <c r="D53" s="3" t="s">
        <v>55</v>
      </c>
    </row>
    <row r="54" spans="1:4" ht="30" customHeight="1">
      <c r="A54" s="3">
        <v>52</v>
      </c>
      <c r="B54" s="4" t="s">
        <v>5</v>
      </c>
      <c r="C54" s="4" t="str">
        <f>"董菲菲"</f>
        <v>董菲菲</v>
      </c>
      <c r="D54" s="3" t="s">
        <v>56</v>
      </c>
    </row>
    <row r="55" spans="1:4" ht="30" customHeight="1">
      <c r="A55" s="3">
        <v>53</v>
      </c>
      <c r="B55" s="4" t="s">
        <v>5</v>
      </c>
      <c r="C55" s="4" t="str">
        <f>"韩佳汐"</f>
        <v>韩佳汐</v>
      </c>
      <c r="D55" s="3" t="s">
        <v>57</v>
      </c>
    </row>
    <row r="56" spans="1:4" ht="30" customHeight="1">
      <c r="A56" s="3">
        <v>54</v>
      </c>
      <c r="B56" s="4" t="s">
        <v>5</v>
      </c>
      <c r="C56" s="4" t="str">
        <f>"马壮壮"</f>
        <v>马壮壮</v>
      </c>
      <c r="D56" s="3" t="s">
        <v>58</v>
      </c>
    </row>
    <row r="57" spans="1:4" ht="30" customHeight="1">
      <c r="A57" s="3">
        <v>55</v>
      </c>
      <c r="B57" s="4" t="s">
        <v>5</v>
      </c>
      <c r="C57" s="4" t="str">
        <f>"王莹菁"</f>
        <v>王莹菁</v>
      </c>
      <c r="D57" s="3" t="s">
        <v>59</v>
      </c>
    </row>
    <row r="58" spans="1:4" ht="30" customHeight="1">
      <c r="A58" s="3">
        <v>56</v>
      </c>
      <c r="B58" s="4" t="s">
        <v>5</v>
      </c>
      <c r="C58" s="4" t="str">
        <f>"林杨"</f>
        <v>林杨</v>
      </c>
      <c r="D58" s="3" t="s">
        <v>60</v>
      </c>
    </row>
    <row r="59" spans="1:4" ht="30" customHeight="1">
      <c r="A59" s="3">
        <v>57</v>
      </c>
      <c r="B59" s="4" t="s">
        <v>5</v>
      </c>
      <c r="C59" s="4" t="str">
        <f>"秦美玲"</f>
        <v>秦美玲</v>
      </c>
      <c r="D59" s="3" t="s">
        <v>61</v>
      </c>
    </row>
    <row r="60" spans="1:4" ht="30" customHeight="1">
      <c r="A60" s="3">
        <v>58</v>
      </c>
      <c r="B60" s="4" t="s">
        <v>5</v>
      </c>
      <c r="C60" s="4" t="str">
        <f>"刘虹杏"</f>
        <v>刘虹杏</v>
      </c>
      <c r="D60" s="3" t="s">
        <v>62</v>
      </c>
    </row>
    <row r="61" spans="1:4" ht="30" customHeight="1">
      <c r="A61" s="3">
        <v>59</v>
      </c>
      <c r="B61" s="4" t="s">
        <v>5</v>
      </c>
      <c r="C61" s="4" t="str">
        <f>"张昌珍"</f>
        <v>张昌珍</v>
      </c>
      <c r="D61" s="3" t="s">
        <v>63</v>
      </c>
    </row>
    <row r="62" spans="1:4" ht="30" customHeight="1">
      <c r="A62" s="3">
        <v>60</v>
      </c>
      <c r="B62" s="4" t="s">
        <v>5</v>
      </c>
      <c r="C62" s="4" t="str">
        <f>"赵梅"</f>
        <v>赵梅</v>
      </c>
      <c r="D62" s="3" t="s">
        <v>6</v>
      </c>
    </row>
    <row r="63" spans="1:4" ht="30" customHeight="1">
      <c r="A63" s="3">
        <v>61</v>
      </c>
      <c r="B63" s="4" t="s">
        <v>5</v>
      </c>
      <c r="C63" s="4" t="str">
        <f>"王非凡"</f>
        <v>王非凡</v>
      </c>
      <c r="D63" s="3" t="s">
        <v>64</v>
      </c>
    </row>
    <row r="64" spans="1:4" ht="30" customHeight="1">
      <c r="A64" s="3">
        <v>62</v>
      </c>
      <c r="B64" s="4" t="s">
        <v>5</v>
      </c>
      <c r="C64" s="4" t="str">
        <f>"伍美若"</f>
        <v>伍美若</v>
      </c>
      <c r="D64" s="3" t="s">
        <v>65</v>
      </c>
    </row>
    <row r="65" spans="1:4" ht="30" customHeight="1">
      <c r="A65" s="3">
        <v>63</v>
      </c>
      <c r="B65" s="4" t="s">
        <v>5</v>
      </c>
      <c r="C65" s="4" t="str">
        <f>"郭雅"</f>
        <v>郭雅</v>
      </c>
      <c r="D65" s="3" t="s">
        <v>66</v>
      </c>
    </row>
    <row r="66" spans="1:4" ht="30" customHeight="1">
      <c r="A66" s="3">
        <v>64</v>
      </c>
      <c r="B66" s="4" t="s">
        <v>5</v>
      </c>
      <c r="C66" s="4" t="str">
        <f>"庄淑红"</f>
        <v>庄淑红</v>
      </c>
      <c r="D66" s="3" t="s">
        <v>67</v>
      </c>
    </row>
    <row r="67" spans="1:4" ht="30" customHeight="1">
      <c r="A67" s="3">
        <v>65</v>
      </c>
      <c r="B67" s="4" t="s">
        <v>5</v>
      </c>
      <c r="C67" s="4" t="str">
        <f>"薛瑶"</f>
        <v>薛瑶</v>
      </c>
      <c r="D67" s="3" t="s">
        <v>68</v>
      </c>
    </row>
    <row r="68" spans="1:4" ht="30" customHeight="1">
      <c r="A68" s="3">
        <v>66</v>
      </c>
      <c r="B68" s="4" t="s">
        <v>5</v>
      </c>
      <c r="C68" s="4" t="str">
        <f>"范媛媛"</f>
        <v>范媛媛</v>
      </c>
      <c r="D68" s="3" t="s">
        <v>69</v>
      </c>
    </row>
    <row r="69" spans="1:4" ht="30" customHeight="1">
      <c r="A69" s="3">
        <v>67</v>
      </c>
      <c r="B69" s="4" t="s">
        <v>5</v>
      </c>
      <c r="C69" s="4" t="str">
        <f>"刘梦柯"</f>
        <v>刘梦柯</v>
      </c>
      <c r="D69" s="3" t="s">
        <v>70</v>
      </c>
    </row>
    <row r="70" spans="1:4" ht="30" customHeight="1">
      <c r="A70" s="3">
        <v>68</v>
      </c>
      <c r="B70" s="4" t="s">
        <v>5</v>
      </c>
      <c r="C70" s="4" t="str">
        <f>"符蕊"</f>
        <v>符蕊</v>
      </c>
      <c r="D70" s="3" t="s">
        <v>71</v>
      </c>
    </row>
    <row r="71" spans="1:4" ht="30" customHeight="1">
      <c r="A71" s="3">
        <v>69</v>
      </c>
      <c r="B71" s="4" t="s">
        <v>5</v>
      </c>
      <c r="C71" s="4" t="str">
        <f>"王杉"</f>
        <v>王杉</v>
      </c>
      <c r="D71" s="3" t="s">
        <v>72</v>
      </c>
    </row>
    <row r="72" spans="1:4" ht="30" customHeight="1">
      <c r="A72" s="3">
        <v>70</v>
      </c>
      <c r="B72" s="4" t="s">
        <v>5</v>
      </c>
      <c r="C72" s="4" t="str">
        <f>"马丽"</f>
        <v>马丽</v>
      </c>
      <c r="D72" s="3" t="s">
        <v>73</v>
      </c>
    </row>
    <row r="73" spans="1:4" ht="30" customHeight="1">
      <c r="A73" s="3">
        <v>71</v>
      </c>
      <c r="B73" s="4" t="s">
        <v>5</v>
      </c>
      <c r="C73" s="4" t="str">
        <f>"陈晓妹"</f>
        <v>陈晓妹</v>
      </c>
      <c r="D73" s="3" t="s">
        <v>74</v>
      </c>
    </row>
    <row r="74" spans="1:4" ht="30" customHeight="1">
      <c r="A74" s="3">
        <v>72</v>
      </c>
      <c r="B74" s="4" t="s">
        <v>5</v>
      </c>
      <c r="C74" s="4" t="str">
        <f>"吴祥云"</f>
        <v>吴祥云</v>
      </c>
      <c r="D74" s="3" t="s">
        <v>75</v>
      </c>
    </row>
    <row r="75" spans="1:4" ht="30" customHeight="1">
      <c r="A75" s="3">
        <v>73</v>
      </c>
      <c r="B75" s="4" t="s">
        <v>5</v>
      </c>
      <c r="C75" s="4" t="str">
        <f>"张文慧"</f>
        <v>张文慧</v>
      </c>
      <c r="D75" s="3" t="s">
        <v>76</v>
      </c>
    </row>
    <row r="76" spans="1:4" ht="30" customHeight="1">
      <c r="A76" s="3">
        <v>74</v>
      </c>
      <c r="B76" s="4" t="s">
        <v>5</v>
      </c>
      <c r="C76" s="4" t="str">
        <f>"黎俊希"</f>
        <v>黎俊希</v>
      </c>
      <c r="D76" s="3" t="s">
        <v>77</v>
      </c>
    </row>
    <row r="77" spans="1:4" ht="30" customHeight="1">
      <c r="A77" s="3">
        <v>75</v>
      </c>
      <c r="B77" s="4" t="s">
        <v>5</v>
      </c>
      <c r="C77" s="4" t="str">
        <f>"纪诗诗"</f>
        <v>纪诗诗</v>
      </c>
      <c r="D77" s="3" t="s">
        <v>78</v>
      </c>
    </row>
    <row r="78" spans="1:4" ht="30" customHeight="1">
      <c r="A78" s="3">
        <v>76</v>
      </c>
      <c r="B78" s="4" t="s">
        <v>5</v>
      </c>
      <c r="C78" s="4" t="str">
        <f>"王启秀"</f>
        <v>王启秀</v>
      </c>
      <c r="D78" s="3" t="s">
        <v>79</v>
      </c>
    </row>
    <row r="79" spans="1:4" ht="30" customHeight="1">
      <c r="A79" s="3">
        <v>77</v>
      </c>
      <c r="B79" s="4" t="s">
        <v>5</v>
      </c>
      <c r="C79" s="4" t="str">
        <f>"孟思晓"</f>
        <v>孟思晓</v>
      </c>
      <c r="D79" s="3" t="s">
        <v>80</v>
      </c>
    </row>
    <row r="80" spans="1:4" ht="30" customHeight="1">
      <c r="A80" s="3">
        <v>78</v>
      </c>
      <c r="B80" s="4" t="s">
        <v>5</v>
      </c>
      <c r="C80" s="4" t="str">
        <f>"张蕙"</f>
        <v>张蕙</v>
      </c>
      <c r="D80" s="3" t="s">
        <v>81</v>
      </c>
    </row>
    <row r="81" spans="1:4" ht="30" customHeight="1">
      <c r="A81" s="3">
        <v>79</v>
      </c>
      <c r="B81" s="4" t="s">
        <v>5</v>
      </c>
      <c r="C81" s="4" t="str">
        <f>"陈薇"</f>
        <v>陈薇</v>
      </c>
      <c r="D81" s="3" t="s">
        <v>82</v>
      </c>
    </row>
    <row r="82" spans="1:4" ht="30" customHeight="1">
      <c r="A82" s="3">
        <v>80</v>
      </c>
      <c r="B82" s="4" t="s">
        <v>5</v>
      </c>
      <c r="C82" s="4" t="str">
        <f>"尹梦影"</f>
        <v>尹梦影</v>
      </c>
      <c r="D82" s="3" t="s">
        <v>83</v>
      </c>
    </row>
    <row r="83" spans="1:4" ht="30" customHeight="1">
      <c r="A83" s="3">
        <v>81</v>
      </c>
      <c r="B83" s="4" t="s">
        <v>5</v>
      </c>
      <c r="C83" s="4" t="str">
        <f>"张莉"</f>
        <v>张莉</v>
      </c>
      <c r="D83" s="3" t="s">
        <v>84</v>
      </c>
    </row>
    <row r="84" spans="1:4" ht="30" customHeight="1">
      <c r="A84" s="3">
        <v>82</v>
      </c>
      <c r="B84" s="4" t="s">
        <v>5</v>
      </c>
      <c r="C84" s="4" t="str">
        <f>"魏海丽"</f>
        <v>魏海丽</v>
      </c>
      <c r="D84" s="3" t="s">
        <v>85</v>
      </c>
    </row>
    <row r="85" spans="1:4" ht="30" customHeight="1">
      <c r="A85" s="3">
        <v>83</v>
      </c>
      <c r="B85" s="4" t="s">
        <v>5</v>
      </c>
      <c r="C85" s="4" t="str">
        <f>"赵雪梅"</f>
        <v>赵雪梅</v>
      </c>
      <c r="D85" s="3" t="s">
        <v>86</v>
      </c>
    </row>
    <row r="86" spans="1:4" ht="30" customHeight="1">
      <c r="A86" s="3">
        <v>84</v>
      </c>
      <c r="B86" s="4" t="s">
        <v>5</v>
      </c>
      <c r="C86" s="4" t="str">
        <f>"陈小冰"</f>
        <v>陈小冰</v>
      </c>
      <c r="D86" s="3" t="s">
        <v>87</v>
      </c>
    </row>
    <row r="87" spans="1:4" ht="30" customHeight="1">
      <c r="A87" s="3">
        <v>85</v>
      </c>
      <c r="B87" s="4" t="s">
        <v>5</v>
      </c>
      <c r="C87" s="4" t="str">
        <f>"曾繁莉"</f>
        <v>曾繁莉</v>
      </c>
      <c r="D87" s="3" t="s">
        <v>68</v>
      </c>
    </row>
    <row r="88" spans="1:4" ht="30" customHeight="1">
      <c r="A88" s="3">
        <v>86</v>
      </c>
      <c r="B88" s="4" t="s">
        <v>5</v>
      </c>
      <c r="C88" s="4" t="str">
        <f>"张婧"</f>
        <v>张婧</v>
      </c>
      <c r="D88" s="3" t="s">
        <v>88</v>
      </c>
    </row>
    <row r="89" spans="1:4" ht="30" customHeight="1">
      <c r="A89" s="3">
        <v>87</v>
      </c>
      <c r="B89" s="4" t="s">
        <v>5</v>
      </c>
      <c r="C89" s="4" t="str">
        <f>"孙显敏"</f>
        <v>孙显敏</v>
      </c>
      <c r="D89" s="3" t="s">
        <v>89</v>
      </c>
    </row>
    <row r="90" spans="1:4" ht="30" customHeight="1">
      <c r="A90" s="3">
        <v>88</v>
      </c>
      <c r="B90" s="4" t="s">
        <v>5</v>
      </c>
      <c r="C90" s="4" t="str">
        <f>"陈钰宝"</f>
        <v>陈钰宝</v>
      </c>
      <c r="D90" s="3" t="s">
        <v>90</v>
      </c>
    </row>
    <row r="91" spans="1:4" ht="30" customHeight="1">
      <c r="A91" s="3">
        <v>89</v>
      </c>
      <c r="B91" s="4" t="s">
        <v>5</v>
      </c>
      <c r="C91" s="4" t="str">
        <f>"王玲"</f>
        <v>王玲</v>
      </c>
      <c r="D91" s="3" t="s">
        <v>91</v>
      </c>
    </row>
    <row r="92" spans="1:4" ht="30" customHeight="1">
      <c r="A92" s="3">
        <v>90</v>
      </c>
      <c r="B92" s="4" t="s">
        <v>5</v>
      </c>
      <c r="C92" s="4" t="str">
        <f>"洪海花"</f>
        <v>洪海花</v>
      </c>
      <c r="D92" s="3" t="s">
        <v>92</v>
      </c>
    </row>
    <row r="93" spans="1:4" ht="30" customHeight="1">
      <c r="A93" s="3">
        <v>91</v>
      </c>
      <c r="B93" s="4" t="s">
        <v>5</v>
      </c>
      <c r="C93" s="4" t="str">
        <f>"苏杭"</f>
        <v>苏杭</v>
      </c>
      <c r="D93" s="3" t="s">
        <v>93</v>
      </c>
    </row>
    <row r="94" spans="1:4" ht="30" customHeight="1">
      <c r="A94" s="3">
        <v>92</v>
      </c>
      <c r="B94" s="4" t="s">
        <v>5</v>
      </c>
      <c r="C94" s="4" t="str">
        <f>"尹红源"</f>
        <v>尹红源</v>
      </c>
      <c r="D94" s="3" t="s">
        <v>94</v>
      </c>
    </row>
    <row r="95" spans="1:4" ht="30" customHeight="1">
      <c r="A95" s="3">
        <v>93</v>
      </c>
      <c r="B95" s="4" t="s">
        <v>5</v>
      </c>
      <c r="C95" s="4" t="str">
        <f>"杭苗心"</f>
        <v>杭苗心</v>
      </c>
      <c r="D95" s="3" t="s">
        <v>95</v>
      </c>
    </row>
    <row r="96" spans="1:4" ht="30" customHeight="1">
      <c r="A96" s="3">
        <v>94</v>
      </c>
      <c r="B96" s="4" t="s">
        <v>5</v>
      </c>
      <c r="C96" s="4" t="str">
        <f>"赵志娜"</f>
        <v>赵志娜</v>
      </c>
      <c r="D96" s="3" t="s">
        <v>96</v>
      </c>
    </row>
    <row r="97" spans="1:4" ht="30" customHeight="1">
      <c r="A97" s="3">
        <v>95</v>
      </c>
      <c r="B97" s="4" t="s">
        <v>5</v>
      </c>
      <c r="C97" s="4" t="str">
        <f>"吴卓颖"</f>
        <v>吴卓颖</v>
      </c>
      <c r="D97" s="3" t="s">
        <v>97</v>
      </c>
    </row>
    <row r="98" spans="1:4" ht="30" customHeight="1">
      <c r="A98" s="3">
        <v>96</v>
      </c>
      <c r="B98" s="4" t="s">
        <v>5</v>
      </c>
      <c r="C98" s="4" t="str">
        <f>"李昕"</f>
        <v>李昕</v>
      </c>
      <c r="D98" s="3" t="s">
        <v>98</v>
      </c>
    </row>
    <row r="99" spans="1:4" ht="30" customHeight="1">
      <c r="A99" s="3">
        <v>97</v>
      </c>
      <c r="B99" s="4" t="s">
        <v>99</v>
      </c>
      <c r="C99" s="4" t="str">
        <f>"王运委"</f>
        <v>王运委</v>
      </c>
      <c r="D99" s="3" t="s">
        <v>100</v>
      </c>
    </row>
    <row r="100" spans="1:4" ht="30" customHeight="1">
      <c r="A100" s="3">
        <v>98</v>
      </c>
      <c r="B100" s="4" t="s">
        <v>99</v>
      </c>
      <c r="C100" s="4" t="str">
        <f>"刘琳琳"</f>
        <v>刘琳琳</v>
      </c>
      <c r="D100" s="3" t="s">
        <v>101</v>
      </c>
    </row>
    <row r="101" spans="1:4" ht="30" customHeight="1">
      <c r="A101" s="3">
        <v>99</v>
      </c>
      <c r="B101" s="4" t="s">
        <v>99</v>
      </c>
      <c r="C101" s="4" t="str">
        <f>"蒲青秀"</f>
        <v>蒲青秀</v>
      </c>
      <c r="D101" s="3" t="s">
        <v>102</v>
      </c>
    </row>
    <row r="102" spans="1:4" ht="30" customHeight="1">
      <c r="A102" s="3">
        <v>100</v>
      </c>
      <c r="B102" s="4" t="s">
        <v>99</v>
      </c>
      <c r="C102" s="4" t="str">
        <f>"黄方"</f>
        <v>黄方</v>
      </c>
      <c r="D102" s="3" t="s">
        <v>103</v>
      </c>
    </row>
    <row r="103" spans="1:4" ht="30" customHeight="1">
      <c r="A103" s="3">
        <v>101</v>
      </c>
      <c r="B103" s="4" t="s">
        <v>99</v>
      </c>
      <c r="C103" s="4" t="str">
        <f>"李维庭"</f>
        <v>李维庭</v>
      </c>
      <c r="D103" s="3" t="s">
        <v>104</v>
      </c>
    </row>
    <row r="104" spans="1:4" ht="30" customHeight="1">
      <c r="A104" s="3">
        <v>102</v>
      </c>
      <c r="B104" s="4" t="s">
        <v>99</v>
      </c>
      <c r="C104" s="4" t="str">
        <f>"韩曼妙"</f>
        <v>韩曼妙</v>
      </c>
      <c r="D104" s="3" t="s">
        <v>63</v>
      </c>
    </row>
    <row r="105" spans="1:4" ht="30" customHeight="1">
      <c r="A105" s="3">
        <v>103</v>
      </c>
      <c r="B105" s="4" t="s">
        <v>99</v>
      </c>
      <c r="C105" s="4" t="str">
        <f>"张馨予"</f>
        <v>张馨予</v>
      </c>
      <c r="D105" s="3" t="s">
        <v>105</v>
      </c>
    </row>
    <row r="106" spans="1:4" ht="30" customHeight="1">
      <c r="A106" s="3">
        <v>104</v>
      </c>
      <c r="B106" s="4" t="s">
        <v>99</v>
      </c>
      <c r="C106" s="4" t="str">
        <f>"林晴"</f>
        <v>林晴</v>
      </c>
      <c r="D106" s="3" t="s">
        <v>106</v>
      </c>
    </row>
    <row r="107" spans="1:4" ht="30" customHeight="1">
      <c r="A107" s="3">
        <v>105</v>
      </c>
      <c r="B107" s="4" t="s">
        <v>99</v>
      </c>
      <c r="C107" s="4" t="str">
        <f>"何家诗"</f>
        <v>何家诗</v>
      </c>
      <c r="D107" s="3" t="s">
        <v>107</v>
      </c>
    </row>
    <row r="108" spans="1:4" ht="30" customHeight="1">
      <c r="A108" s="3">
        <v>106</v>
      </c>
      <c r="B108" s="4" t="s">
        <v>99</v>
      </c>
      <c r="C108" s="4" t="str">
        <f>"苏向婷"</f>
        <v>苏向婷</v>
      </c>
      <c r="D108" s="3" t="s">
        <v>108</v>
      </c>
    </row>
    <row r="109" spans="1:4" ht="30" customHeight="1">
      <c r="A109" s="3">
        <v>107</v>
      </c>
      <c r="B109" s="4" t="s">
        <v>99</v>
      </c>
      <c r="C109" s="4" t="str">
        <f>"蔡树娇"</f>
        <v>蔡树娇</v>
      </c>
      <c r="D109" s="3" t="s">
        <v>109</v>
      </c>
    </row>
    <row r="110" spans="1:4" ht="30" customHeight="1">
      <c r="A110" s="3">
        <v>108</v>
      </c>
      <c r="B110" s="4" t="s">
        <v>99</v>
      </c>
      <c r="C110" s="4" t="str">
        <f>"陈言婷"</f>
        <v>陈言婷</v>
      </c>
      <c r="D110" s="3" t="s">
        <v>110</v>
      </c>
    </row>
    <row r="111" spans="1:4" ht="30" customHeight="1">
      <c r="A111" s="3">
        <v>109</v>
      </c>
      <c r="B111" s="4" t="s">
        <v>99</v>
      </c>
      <c r="C111" s="4" t="str">
        <f>"黎三花"</f>
        <v>黎三花</v>
      </c>
      <c r="D111" s="3" t="s">
        <v>111</v>
      </c>
    </row>
    <row r="112" spans="1:4" ht="30" customHeight="1">
      <c r="A112" s="3">
        <v>110</v>
      </c>
      <c r="B112" s="4" t="s">
        <v>99</v>
      </c>
      <c r="C112" s="4" t="str">
        <f>"罗玉南"</f>
        <v>罗玉南</v>
      </c>
      <c r="D112" s="3" t="s">
        <v>112</v>
      </c>
    </row>
    <row r="113" spans="1:4" ht="30" customHeight="1">
      <c r="A113" s="3">
        <v>111</v>
      </c>
      <c r="B113" s="4" t="s">
        <v>99</v>
      </c>
      <c r="C113" s="4" t="str">
        <f>"李伟"</f>
        <v>李伟</v>
      </c>
      <c r="D113" s="3" t="s">
        <v>113</v>
      </c>
    </row>
    <row r="114" spans="1:4" ht="30" customHeight="1">
      <c r="A114" s="3">
        <v>112</v>
      </c>
      <c r="B114" s="4" t="s">
        <v>99</v>
      </c>
      <c r="C114" s="4" t="str">
        <f>"许玲"</f>
        <v>许玲</v>
      </c>
      <c r="D114" s="3" t="s">
        <v>114</v>
      </c>
    </row>
    <row r="115" spans="1:4" ht="30" customHeight="1">
      <c r="A115" s="3">
        <v>113</v>
      </c>
      <c r="B115" s="4" t="s">
        <v>99</v>
      </c>
      <c r="C115" s="4" t="str">
        <f>"刘燕女"</f>
        <v>刘燕女</v>
      </c>
      <c r="D115" s="3" t="s">
        <v>115</v>
      </c>
    </row>
    <row r="116" spans="1:4" ht="30" customHeight="1">
      <c r="A116" s="3">
        <v>114</v>
      </c>
      <c r="B116" s="4" t="s">
        <v>99</v>
      </c>
      <c r="C116" s="4" t="str">
        <f>"曾锋"</f>
        <v>曾锋</v>
      </c>
      <c r="D116" s="3" t="s">
        <v>116</v>
      </c>
    </row>
    <row r="117" spans="1:4" ht="30" customHeight="1">
      <c r="A117" s="3">
        <v>115</v>
      </c>
      <c r="B117" s="4" t="s">
        <v>99</v>
      </c>
      <c r="C117" s="4" t="str">
        <f>"苏琼绿"</f>
        <v>苏琼绿</v>
      </c>
      <c r="D117" s="3" t="s">
        <v>117</v>
      </c>
    </row>
    <row r="118" spans="1:4" ht="30" customHeight="1">
      <c r="A118" s="3">
        <v>116</v>
      </c>
      <c r="B118" s="4" t="s">
        <v>99</v>
      </c>
      <c r="C118" s="4" t="str">
        <f>"温丽雯"</f>
        <v>温丽雯</v>
      </c>
      <c r="D118" s="3" t="s">
        <v>118</v>
      </c>
    </row>
    <row r="119" spans="1:4" ht="30" customHeight="1">
      <c r="A119" s="3">
        <v>117</v>
      </c>
      <c r="B119" s="4" t="s">
        <v>99</v>
      </c>
      <c r="C119" s="4" t="str">
        <f>"文昌娜"</f>
        <v>文昌娜</v>
      </c>
      <c r="D119" s="3" t="s">
        <v>119</v>
      </c>
    </row>
    <row r="120" spans="1:4" ht="30" customHeight="1">
      <c r="A120" s="3">
        <v>118</v>
      </c>
      <c r="B120" s="4" t="s">
        <v>99</v>
      </c>
      <c r="C120" s="4" t="str">
        <f>"陈石磊"</f>
        <v>陈石磊</v>
      </c>
      <c r="D120" s="3" t="s">
        <v>120</v>
      </c>
    </row>
    <row r="121" spans="1:4" ht="30" customHeight="1">
      <c r="A121" s="3">
        <v>119</v>
      </c>
      <c r="B121" s="4" t="s">
        <v>99</v>
      </c>
      <c r="C121" s="4" t="str">
        <f>"佟秋谊"</f>
        <v>佟秋谊</v>
      </c>
      <c r="D121" s="3" t="s">
        <v>121</v>
      </c>
    </row>
    <row r="122" spans="1:4" ht="30" customHeight="1">
      <c r="A122" s="3">
        <v>120</v>
      </c>
      <c r="B122" s="4" t="s">
        <v>99</v>
      </c>
      <c r="C122" s="4" t="str">
        <f>"陈小丽"</f>
        <v>陈小丽</v>
      </c>
      <c r="D122" s="3" t="s">
        <v>62</v>
      </c>
    </row>
    <row r="123" spans="1:4" ht="30" customHeight="1">
      <c r="A123" s="3">
        <v>121</v>
      </c>
      <c r="B123" s="4" t="s">
        <v>99</v>
      </c>
      <c r="C123" s="4" t="str">
        <f>"林维康"</f>
        <v>林维康</v>
      </c>
      <c r="D123" s="3" t="s">
        <v>122</v>
      </c>
    </row>
    <row r="124" spans="1:4" ht="30" customHeight="1">
      <c r="A124" s="3">
        <v>122</v>
      </c>
      <c r="B124" s="4" t="s">
        <v>99</v>
      </c>
      <c r="C124" s="4" t="str">
        <f>"蒲菲"</f>
        <v>蒲菲</v>
      </c>
      <c r="D124" s="3" t="s">
        <v>123</v>
      </c>
    </row>
    <row r="125" spans="1:4" ht="30" customHeight="1">
      <c r="A125" s="3">
        <v>123</v>
      </c>
      <c r="B125" s="4" t="s">
        <v>99</v>
      </c>
      <c r="C125" s="4" t="str">
        <f>"王桂香"</f>
        <v>王桂香</v>
      </c>
      <c r="D125" s="3" t="s">
        <v>124</v>
      </c>
    </row>
    <row r="126" spans="1:4" ht="30" customHeight="1">
      <c r="A126" s="3">
        <v>124</v>
      </c>
      <c r="B126" s="4" t="s">
        <v>99</v>
      </c>
      <c r="C126" s="4" t="str">
        <f>"陈泽女"</f>
        <v>陈泽女</v>
      </c>
      <c r="D126" s="3" t="s">
        <v>125</v>
      </c>
    </row>
    <row r="127" spans="1:4" ht="30" customHeight="1">
      <c r="A127" s="3">
        <v>125</v>
      </c>
      <c r="B127" s="4" t="s">
        <v>99</v>
      </c>
      <c r="C127" s="4" t="str">
        <f>"冼泽云"</f>
        <v>冼泽云</v>
      </c>
      <c r="D127" s="3" t="s">
        <v>126</v>
      </c>
    </row>
    <row r="128" spans="1:4" ht="30" customHeight="1">
      <c r="A128" s="3">
        <v>126</v>
      </c>
      <c r="B128" s="4" t="s">
        <v>99</v>
      </c>
      <c r="C128" s="4" t="str">
        <f>"祝梦婷"</f>
        <v>祝梦婷</v>
      </c>
      <c r="D128" s="3" t="s">
        <v>127</v>
      </c>
    </row>
    <row r="129" spans="1:4" ht="30" customHeight="1">
      <c r="A129" s="3">
        <v>127</v>
      </c>
      <c r="B129" s="4" t="s">
        <v>99</v>
      </c>
      <c r="C129" s="4" t="str">
        <f>"林小草"</f>
        <v>林小草</v>
      </c>
      <c r="D129" s="3" t="s">
        <v>128</v>
      </c>
    </row>
    <row r="130" spans="1:4" ht="30" customHeight="1">
      <c r="A130" s="3">
        <v>128</v>
      </c>
      <c r="B130" s="4" t="s">
        <v>99</v>
      </c>
      <c r="C130" s="4" t="str">
        <f>"钟圣慧"</f>
        <v>钟圣慧</v>
      </c>
      <c r="D130" s="3" t="s">
        <v>119</v>
      </c>
    </row>
    <row r="131" spans="1:4" ht="30" customHeight="1">
      <c r="A131" s="3">
        <v>129</v>
      </c>
      <c r="B131" s="4" t="s">
        <v>99</v>
      </c>
      <c r="C131" s="4" t="str">
        <f>"符裕琴"</f>
        <v>符裕琴</v>
      </c>
      <c r="D131" s="3" t="s">
        <v>129</v>
      </c>
    </row>
    <row r="132" spans="1:4" ht="30" customHeight="1">
      <c r="A132" s="3">
        <v>130</v>
      </c>
      <c r="B132" s="4" t="s">
        <v>99</v>
      </c>
      <c r="C132" s="4" t="str">
        <f>"赵晓俊"</f>
        <v>赵晓俊</v>
      </c>
      <c r="D132" s="3" t="s">
        <v>130</v>
      </c>
    </row>
    <row r="133" spans="1:4" ht="30" customHeight="1">
      <c r="A133" s="3">
        <v>131</v>
      </c>
      <c r="B133" s="4" t="s">
        <v>99</v>
      </c>
      <c r="C133" s="4" t="str">
        <f>"杨果"</f>
        <v>杨果</v>
      </c>
      <c r="D133" s="3" t="s">
        <v>131</v>
      </c>
    </row>
    <row r="134" spans="1:4" ht="30" customHeight="1">
      <c r="A134" s="3">
        <v>132</v>
      </c>
      <c r="B134" s="4" t="s">
        <v>99</v>
      </c>
      <c r="C134" s="4" t="str">
        <f>"黄寿慧"</f>
        <v>黄寿慧</v>
      </c>
      <c r="D134" s="3" t="s">
        <v>132</v>
      </c>
    </row>
    <row r="135" spans="1:4" ht="30" customHeight="1">
      <c r="A135" s="3">
        <v>133</v>
      </c>
      <c r="B135" s="4" t="s">
        <v>99</v>
      </c>
      <c r="C135" s="4" t="str">
        <f>"周华妹"</f>
        <v>周华妹</v>
      </c>
      <c r="D135" s="3" t="s">
        <v>87</v>
      </c>
    </row>
    <row r="136" spans="1:4" ht="30" customHeight="1">
      <c r="A136" s="3">
        <v>134</v>
      </c>
      <c r="B136" s="4" t="s">
        <v>99</v>
      </c>
      <c r="C136" s="4" t="str">
        <f>"陈政民"</f>
        <v>陈政民</v>
      </c>
      <c r="D136" s="3" t="s">
        <v>133</v>
      </c>
    </row>
    <row r="137" spans="1:4" ht="30" customHeight="1">
      <c r="A137" s="3">
        <v>135</v>
      </c>
      <c r="B137" s="4" t="s">
        <v>99</v>
      </c>
      <c r="C137" s="4" t="str">
        <f>"林明珍"</f>
        <v>林明珍</v>
      </c>
      <c r="D137" s="3" t="s">
        <v>134</v>
      </c>
    </row>
    <row r="138" spans="1:4" ht="30" customHeight="1">
      <c r="A138" s="3">
        <v>136</v>
      </c>
      <c r="B138" s="4" t="s">
        <v>99</v>
      </c>
      <c r="C138" s="4" t="str">
        <f>"袁美焕"</f>
        <v>袁美焕</v>
      </c>
      <c r="D138" s="3" t="s">
        <v>135</v>
      </c>
    </row>
    <row r="139" spans="1:4" ht="30" customHeight="1">
      <c r="A139" s="3">
        <v>137</v>
      </c>
      <c r="B139" s="4" t="s">
        <v>99</v>
      </c>
      <c r="C139" s="4" t="str">
        <f>"李惠珍"</f>
        <v>李惠珍</v>
      </c>
      <c r="D139" s="3" t="s">
        <v>136</v>
      </c>
    </row>
    <row r="140" spans="1:4" ht="30" customHeight="1">
      <c r="A140" s="3">
        <v>138</v>
      </c>
      <c r="B140" s="4" t="s">
        <v>99</v>
      </c>
      <c r="C140" s="4" t="str">
        <f>"杜文月"</f>
        <v>杜文月</v>
      </c>
      <c r="D140" s="3" t="s">
        <v>137</v>
      </c>
    </row>
    <row r="141" spans="1:4" ht="30" customHeight="1">
      <c r="A141" s="3">
        <v>139</v>
      </c>
      <c r="B141" s="4" t="s">
        <v>99</v>
      </c>
      <c r="C141" s="4" t="str">
        <f>"符叶丽"</f>
        <v>符叶丽</v>
      </c>
      <c r="D141" s="3" t="s">
        <v>138</v>
      </c>
    </row>
    <row r="142" spans="1:4" ht="30" customHeight="1">
      <c r="A142" s="3">
        <v>140</v>
      </c>
      <c r="B142" s="4" t="s">
        <v>99</v>
      </c>
      <c r="C142" s="4" t="str">
        <f>"谢玲丹"</f>
        <v>谢玲丹</v>
      </c>
      <c r="D142" s="3" t="s">
        <v>139</v>
      </c>
    </row>
    <row r="143" spans="1:4" ht="30" customHeight="1">
      <c r="A143" s="3">
        <v>141</v>
      </c>
      <c r="B143" s="4" t="s">
        <v>99</v>
      </c>
      <c r="C143" s="4" t="str">
        <f>"马雷刚"</f>
        <v>马雷刚</v>
      </c>
      <c r="D143" s="3" t="s">
        <v>140</v>
      </c>
    </row>
    <row r="144" spans="1:4" ht="30" customHeight="1">
      <c r="A144" s="3">
        <v>142</v>
      </c>
      <c r="B144" s="4" t="s">
        <v>99</v>
      </c>
      <c r="C144" s="4" t="str">
        <f>"黄帅"</f>
        <v>黄帅</v>
      </c>
      <c r="D144" s="3" t="s">
        <v>141</v>
      </c>
    </row>
    <row r="145" spans="1:4" ht="30" customHeight="1">
      <c r="A145" s="3">
        <v>143</v>
      </c>
      <c r="B145" s="4" t="s">
        <v>99</v>
      </c>
      <c r="C145" s="4" t="str">
        <f>"邢认"</f>
        <v>邢认</v>
      </c>
      <c r="D145" s="3" t="s">
        <v>142</v>
      </c>
    </row>
    <row r="146" spans="1:4" ht="30" customHeight="1">
      <c r="A146" s="3">
        <v>144</v>
      </c>
      <c r="B146" s="4" t="s">
        <v>99</v>
      </c>
      <c r="C146" s="4" t="str">
        <f>"王艺桦"</f>
        <v>王艺桦</v>
      </c>
      <c r="D146" s="3" t="s">
        <v>143</v>
      </c>
    </row>
    <row r="147" spans="1:4" ht="30" customHeight="1">
      <c r="A147" s="3">
        <v>145</v>
      </c>
      <c r="B147" s="4" t="s">
        <v>99</v>
      </c>
      <c r="C147" s="4" t="str">
        <f>"刘金玉"</f>
        <v>刘金玉</v>
      </c>
      <c r="D147" s="3" t="s">
        <v>144</v>
      </c>
    </row>
    <row r="148" spans="1:4" ht="30" customHeight="1">
      <c r="A148" s="3">
        <v>146</v>
      </c>
      <c r="B148" s="4" t="s">
        <v>99</v>
      </c>
      <c r="C148" s="4" t="str">
        <f>"杨丹丹"</f>
        <v>杨丹丹</v>
      </c>
      <c r="D148" s="3" t="s">
        <v>145</v>
      </c>
    </row>
    <row r="149" spans="1:4" ht="30" customHeight="1">
      <c r="A149" s="3">
        <v>147</v>
      </c>
      <c r="B149" s="4" t="s">
        <v>99</v>
      </c>
      <c r="C149" s="4" t="str">
        <f>"赵学秋"</f>
        <v>赵学秋</v>
      </c>
      <c r="D149" s="3" t="s">
        <v>146</v>
      </c>
    </row>
    <row r="150" spans="1:4" ht="30" customHeight="1">
      <c r="A150" s="3">
        <v>148</v>
      </c>
      <c r="B150" s="4" t="s">
        <v>99</v>
      </c>
      <c r="C150" s="4" t="str">
        <f>"王璐"</f>
        <v>王璐</v>
      </c>
      <c r="D150" s="3" t="s">
        <v>21</v>
      </c>
    </row>
    <row r="151" spans="1:4" ht="30" customHeight="1">
      <c r="A151" s="3">
        <v>149</v>
      </c>
      <c r="B151" s="4" t="s">
        <v>99</v>
      </c>
      <c r="C151" s="4" t="str">
        <f>"孟丹丹"</f>
        <v>孟丹丹</v>
      </c>
      <c r="D151" s="3" t="s">
        <v>147</v>
      </c>
    </row>
    <row r="152" spans="1:4" ht="30" customHeight="1">
      <c r="A152" s="3">
        <v>150</v>
      </c>
      <c r="B152" s="4" t="s">
        <v>99</v>
      </c>
      <c r="C152" s="4" t="str">
        <f>"王晓丹"</f>
        <v>王晓丹</v>
      </c>
      <c r="D152" s="3" t="s">
        <v>148</v>
      </c>
    </row>
    <row r="153" spans="1:4" ht="30" customHeight="1">
      <c r="A153" s="3">
        <v>151</v>
      </c>
      <c r="B153" s="4" t="s">
        <v>99</v>
      </c>
      <c r="C153" s="4" t="str">
        <f>"张春雨"</f>
        <v>张春雨</v>
      </c>
      <c r="D153" s="3" t="s">
        <v>149</v>
      </c>
    </row>
    <row r="154" spans="1:4" ht="30" customHeight="1">
      <c r="A154" s="3">
        <v>152</v>
      </c>
      <c r="B154" s="4" t="s">
        <v>99</v>
      </c>
      <c r="C154" s="4" t="str">
        <f>"郑海月"</f>
        <v>郑海月</v>
      </c>
      <c r="D154" s="3" t="s">
        <v>150</v>
      </c>
    </row>
    <row r="155" spans="1:4" ht="30" customHeight="1">
      <c r="A155" s="3">
        <v>153</v>
      </c>
      <c r="B155" s="4" t="s">
        <v>99</v>
      </c>
      <c r="C155" s="4" t="str">
        <f>"符科子"</f>
        <v>符科子</v>
      </c>
      <c r="D155" s="3" t="s">
        <v>151</v>
      </c>
    </row>
    <row r="156" spans="1:4" ht="30" customHeight="1">
      <c r="A156" s="3">
        <v>154</v>
      </c>
      <c r="B156" s="4" t="s">
        <v>99</v>
      </c>
      <c r="C156" s="4" t="str">
        <f>"陈教美"</f>
        <v>陈教美</v>
      </c>
      <c r="D156" s="3" t="s">
        <v>152</v>
      </c>
    </row>
    <row r="157" spans="1:4" ht="30" customHeight="1">
      <c r="A157" s="3">
        <v>155</v>
      </c>
      <c r="B157" s="4" t="s">
        <v>99</v>
      </c>
      <c r="C157" s="4" t="str">
        <f>"蔡乔乔"</f>
        <v>蔡乔乔</v>
      </c>
      <c r="D157" s="3" t="s">
        <v>153</v>
      </c>
    </row>
    <row r="158" spans="1:4" ht="30" customHeight="1">
      <c r="A158" s="3">
        <v>156</v>
      </c>
      <c r="B158" s="4" t="s">
        <v>99</v>
      </c>
      <c r="C158" s="4" t="str">
        <f>"陈春妹"</f>
        <v>陈春妹</v>
      </c>
      <c r="D158" s="3" t="s">
        <v>154</v>
      </c>
    </row>
    <row r="159" spans="1:4" ht="30" customHeight="1">
      <c r="A159" s="3">
        <v>157</v>
      </c>
      <c r="B159" s="4" t="s">
        <v>99</v>
      </c>
      <c r="C159" s="4" t="str">
        <f>"邢芳"</f>
        <v>邢芳</v>
      </c>
      <c r="D159" s="3" t="s">
        <v>155</v>
      </c>
    </row>
    <row r="160" spans="1:4" ht="30" customHeight="1">
      <c r="A160" s="3">
        <v>158</v>
      </c>
      <c r="B160" s="4" t="s">
        <v>99</v>
      </c>
      <c r="C160" s="4" t="str">
        <f>"阮江鹏"</f>
        <v>阮江鹏</v>
      </c>
      <c r="D160" s="3" t="s">
        <v>156</v>
      </c>
    </row>
    <row r="161" spans="1:4" ht="30" customHeight="1">
      <c r="A161" s="3">
        <v>159</v>
      </c>
      <c r="B161" s="4" t="s">
        <v>99</v>
      </c>
      <c r="C161" s="4" t="str">
        <f>"符娟"</f>
        <v>符娟</v>
      </c>
      <c r="D161" s="3" t="s">
        <v>157</v>
      </c>
    </row>
    <row r="162" spans="1:4" ht="30" customHeight="1">
      <c r="A162" s="3">
        <v>160</v>
      </c>
      <c r="B162" s="4" t="s">
        <v>99</v>
      </c>
      <c r="C162" s="4" t="str">
        <f>"符源原"</f>
        <v>符源原</v>
      </c>
      <c r="D162" s="3" t="s">
        <v>158</v>
      </c>
    </row>
    <row r="163" spans="1:4" ht="30" customHeight="1">
      <c r="A163" s="3">
        <v>161</v>
      </c>
      <c r="B163" s="4" t="s">
        <v>99</v>
      </c>
      <c r="C163" s="4" t="str">
        <f>"林成叶"</f>
        <v>林成叶</v>
      </c>
      <c r="D163" s="3" t="s">
        <v>159</v>
      </c>
    </row>
    <row r="164" spans="1:4" ht="30" customHeight="1">
      <c r="A164" s="3">
        <v>162</v>
      </c>
      <c r="B164" s="4" t="s">
        <v>99</v>
      </c>
      <c r="C164" s="4" t="str">
        <f>"杨秀坤"</f>
        <v>杨秀坤</v>
      </c>
      <c r="D164" s="3" t="s">
        <v>160</v>
      </c>
    </row>
    <row r="165" spans="1:4" ht="30" customHeight="1">
      <c r="A165" s="3">
        <v>163</v>
      </c>
      <c r="B165" s="4" t="s">
        <v>99</v>
      </c>
      <c r="C165" s="4" t="str">
        <f>"易意"</f>
        <v>易意</v>
      </c>
      <c r="D165" s="3" t="s">
        <v>161</v>
      </c>
    </row>
    <row r="166" spans="1:4" ht="30" customHeight="1">
      <c r="A166" s="3">
        <v>164</v>
      </c>
      <c r="B166" s="4" t="s">
        <v>99</v>
      </c>
      <c r="C166" s="4" t="str">
        <f>"吴用短"</f>
        <v>吴用短</v>
      </c>
      <c r="D166" s="3" t="s">
        <v>154</v>
      </c>
    </row>
    <row r="167" spans="1:4" ht="30" customHeight="1">
      <c r="A167" s="3">
        <v>165</v>
      </c>
      <c r="B167" s="4" t="s">
        <v>99</v>
      </c>
      <c r="C167" s="4" t="str">
        <f>"麦明妻"</f>
        <v>麦明妻</v>
      </c>
      <c r="D167" s="3" t="s">
        <v>162</v>
      </c>
    </row>
    <row r="168" spans="1:4" ht="30" customHeight="1">
      <c r="A168" s="3">
        <v>166</v>
      </c>
      <c r="B168" s="4" t="s">
        <v>99</v>
      </c>
      <c r="C168" s="4" t="str">
        <f>"周慧媚"</f>
        <v>周慧媚</v>
      </c>
      <c r="D168" s="3" t="s">
        <v>163</v>
      </c>
    </row>
    <row r="169" spans="1:4" ht="30" customHeight="1">
      <c r="A169" s="3">
        <v>167</v>
      </c>
      <c r="B169" s="4" t="s">
        <v>99</v>
      </c>
      <c r="C169" s="4" t="str">
        <f>"樊云"</f>
        <v>樊云</v>
      </c>
      <c r="D169" s="3" t="s">
        <v>164</v>
      </c>
    </row>
    <row r="170" spans="1:4" ht="30" customHeight="1">
      <c r="A170" s="3">
        <v>168</v>
      </c>
      <c r="B170" s="4" t="s">
        <v>99</v>
      </c>
      <c r="C170" s="4" t="str">
        <f>"王冬灵"</f>
        <v>王冬灵</v>
      </c>
      <c r="D170" s="3" t="s">
        <v>165</v>
      </c>
    </row>
    <row r="171" spans="1:4" ht="30" customHeight="1">
      <c r="A171" s="3">
        <v>169</v>
      </c>
      <c r="B171" s="4" t="s">
        <v>99</v>
      </c>
      <c r="C171" s="4" t="str">
        <f>"陈二菊"</f>
        <v>陈二菊</v>
      </c>
      <c r="D171" s="3" t="s">
        <v>166</v>
      </c>
    </row>
    <row r="172" spans="1:4" ht="30" customHeight="1">
      <c r="A172" s="3">
        <v>170</v>
      </c>
      <c r="B172" s="4" t="s">
        <v>99</v>
      </c>
      <c r="C172" s="4" t="str">
        <f>"翁海花"</f>
        <v>翁海花</v>
      </c>
      <c r="D172" s="3" t="s">
        <v>167</v>
      </c>
    </row>
    <row r="173" spans="1:4" ht="30" customHeight="1">
      <c r="A173" s="3">
        <v>171</v>
      </c>
      <c r="B173" s="4" t="s">
        <v>99</v>
      </c>
      <c r="C173" s="4" t="str">
        <f>"蔡希雪"</f>
        <v>蔡希雪</v>
      </c>
      <c r="D173" s="3" t="s">
        <v>168</v>
      </c>
    </row>
    <row r="174" spans="1:4" ht="30" customHeight="1">
      <c r="A174" s="3">
        <v>172</v>
      </c>
      <c r="B174" s="4" t="s">
        <v>99</v>
      </c>
      <c r="C174" s="4" t="str">
        <f>"林丹凤"</f>
        <v>林丹凤</v>
      </c>
      <c r="D174" s="3" t="s">
        <v>63</v>
      </c>
    </row>
    <row r="175" spans="1:4" ht="30" customHeight="1">
      <c r="A175" s="3">
        <v>173</v>
      </c>
      <c r="B175" s="4" t="s">
        <v>99</v>
      </c>
      <c r="C175" s="4" t="str">
        <f>"张田田"</f>
        <v>张田田</v>
      </c>
      <c r="D175" s="3" t="s">
        <v>169</v>
      </c>
    </row>
    <row r="176" spans="1:4" ht="30" customHeight="1">
      <c r="A176" s="3">
        <v>174</v>
      </c>
      <c r="B176" s="4" t="s">
        <v>99</v>
      </c>
      <c r="C176" s="4" t="str">
        <f>"黄慧靖"</f>
        <v>黄慧靖</v>
      </c>
      <c r="D176" s="3" t="s">
        <v>170</v>
      </c>
    </row>
    <row r="177" spans="1:4" ht="30" customHeight="1">
      <c r="A177" s="3">
        <v>175</v>
      </c>
      <c r="B177" s="4" t="s">
        <v>99</v>
      </c>
      <c r="C177" s="4" t="str">
        <f>"陈珏铮"</f>
        <v>陈珏铮</v>
      </c>
      <c r="D177" s="3" t="s">
        <v>171</v>
      </c>
    </row>
    <row r="178" spans="1:4" ht="30" customHeight="1">
      <c r="A178" s="3">
        <v>176</v>
      </c>
      <c r="B178" s="4" t="s">
        <v>99</v>
      </c>
      <c r="C178" s="4" t="str">
        <f>"王瑗"</f>
        <v>王瑗</v>
      </c>
      <c r="D178" s="3" t="s">
        <v>172</v>
      </c>
    </row>
    <row r="179" spans="1:4" ht="30" customHeight="1">
      <c r="A179" s="3">
        <v>177</v>
      </c>
      <c r="B179" s="4" t="s">
        <v>99</v>
      </c>
      <c r="C179" s="4" t="str">
        <f>"高芳艺"</f>
        <v>高芳艺</v>
      </c>
      <c r="D179" s="3" t="s">
        <v>173</v>
      </c>
    </row>
    <row r="180" spans="1:4" ht="30" customHeight="1">
      <c r="A180" s="3">
        <v>178</v>
      </c>
      <c r="B180" s="4" t="s">
        <v>99</v>
      </c>
      <c r="C180" s="4" t="str">
        <f>"陈丽娟"</f>
        <v>陈丽娟</v>
      </c>
      <c r="D180" s="3" t="s">
        <v>174</v>
      </c>
    </row>
    <row r="181" spans="1:4" ht="30" customHeight="1">
      <c r="A181" s="3">
        <v>179</v>
      </c>
      <c r="B181" s="4" t="s">
        <v>99</v>
      </c>
      <c r="C181" s="4" t="str">
        <f>"张可心"</f>
        <v>张可心</v>
      </c>
      <c r="D181" s="3" t="s">
        <v>175</v>
      </c>
    </row>
    <row r="182" spans="1:4" ht="30" customHeight="1">
      <c r="A182" s="3">
        <v>180</v>
      </c>
      <c r="B182" s="4" t="s">
        <v>99</v>
      </c>
      <c r="C182" s="4" t="str">
        <f>"余妙云"</f>
        <v>余妙云</v>
      </c>
      <c r="D182" s="3" t="s">
        <v>176</v>
      </c>
    </row>
    <row r="183" spans="1:4" ht="30" customHeight="1">
      <c r="A183" s="3">
        <v>181</v>
      </c>
      <c r="B183" s="4" t="s">
        <v>99</v>
      </c>
      <c r="C183" s="4" t="str">
        <f>"郭承凯"</f>
        <v>郭承凯</v>
      </c>
      <c r="D183" s="3" t="s">
        <v>177</v>
      </c>
    </row>
    <row r="184" spans="1:4" ht="30" customHeight="1">
      <c r="A184" s="3">
        <v>182</v>
      </c>
      <c r="B184" s="4" t="s">
        <v>99</v>
      </c>
      <c r="C184" s="4" t="str">
        <f>"黄肖可"</f>
        <v>黄肖可</v>
      </c>
      <c r="D184" s="3" t="s">
        <v>178</v>
      </c>
    </row>
    <row r="185" spans="1:4" ht="30" customHeight="1">
      <c r="A185" s="3">
        <v>183</v>
      </c>
      <c r="B185" s="4" t="s">
        <v>99</v>
      </c>
      <c r="C185" s="4" t="str">
        <f>"邢日昱"</f>
        <v>邢日昱</v>
      </c>
      <c r="D185" s="3" t="s">
        <v>179</v>
      </c>
    </row>
    <row r="186" spans="1:4" ht="30" customHeight="1">
      <c r="A186" s="3">
        <v>184</v>
      </c>
      <c r="B186" s="4" t="s">
        <v>99</v>
      </c>
      <c r="C186" s="4" t="str">
        <f>"苏琼霞"</f>
        <v>苏琼霞</v>
      </c>
      <c r="D186" s="3" t="s">
        <v>180</v>
      </c>
    </row>
    <row r="187" spans="1:4" ht="30" customHeight="1">
      <c r="A187" s="3">
        <v>185</v>
      </c>
      <c r="B187" s="4" t="s">
        <v>99</v>
      </c>
      <c r="C187" s="4" t="str">
        <f>"林师云"</f>
        <v>林师云</v>
      </c>
      <c r="D187" s="3" t="s">
        <v>181</v>
      </c>
    </row>
    <row r="188" spans="1:4" ht="30" customHeight="1">
      <c r="A188" s="3">
        <v>186</v>
      </c>
      <c r="B188" s="4" t="s">
        <v>99</v>
      </c>
      <c r="C188" s="4" t="str">
        <f>"麦小玉"</f>
        <v>麦小玉</v>
      </c>
      <c r="D188" s="3" t="s">
        <v>182</v>
      </c>
    </row>
    <row r="189" spans="1:4" ht="30" customHeight="1">
      <c r="A189" s="3">
        <v>187</v>
      </c>
      <c r="B189" s="4" t="s">
        <v>99</v>
      </c>
      <c r="C189" s="4" t="str">
        <f>"李天宇"</f>
        <v>李天宇</v>
      </c>
      <c r="D189" s="3" t="s">
        <v>183</v>
      </c>
    </row>
    <row r="190" spans="1:4" ht="30" customHeight="1">
      <c r="A190" s="3">
        <v>188</v>
      </c>
      <c r="B190" s="4" t="s">
        <v>99</v>
      </c>
      <c r="C190" s="4" t="str">
        <f>"金月"</f>
        <v>金月</v>
      </c>
      <c r="D190" s="3" t="s">
        <v>184</v>
      </c>
    </row>
    <row r="191" spans="1:4" ht="30" customHeight="1">
      <c r="A191" s="3">
        <v>189</v>
      </c>
      <c r="B191" s="4" t="s">
        <v>99</v>
      </c>
      <c r="C191" s="4" t="str">
        <f>"陈云倩"</f>
        <v>陈云倩</v>
      </c>
      <c r="D191" s="3" t="s">
        <v>185</v>
      </c>
    </row>
    <row r="192" spans="1:4" ht="30" customHeight="1">
      <c r="A192" s="3">
        <v>190</v>
      </c>
      <c r="B192" s="4" t="s">
        <v>99</v>
      </c>
      <c r="C192" s="4" t="str">
        <f>"羊高联"</f>
        <v>羊高联</v>
      </c>
      <c r="D192" s="3" t="s">
        <v>186</v>
      </c>
    </row>
    <row r="193" spans="1:4" ht="30" customHeight="1">
      <c r="A193" s="3">
        <v>191</v>
      </c>
      <c r="B193" s="4" t="s">
        <v>99</v>
      </c>
      <c r="C193" s="4" t="str">
        <f>"王鹏"</f>
        <v>王鹏</v>
      </c>
      <c r="D193" s="3" t="s">
        <v>187</v>
      </c>
    </row>
    <row r="194" spans="1:4" ht="30" customHeight="1">
      <c r="A194" s="3">
        <v>192</v>
      </c>
      <c r="B194" s="4" t="s">
        <v>99</v>
      </c>
      <c r="C194" s="4" t="str">
        <f>"黎思婷"</f>
        <v>黎思婷</v>
      </c>
      <c r="D194" s="3" t="s">
        <v>188</v>
      </c>
    </row>
    <row r="195" spans="1:4" ht="30" customHeight="1">
      <c r="A195" s="3">
        <v>193</v>
      </c>
      <c r="B195" s="4" t="s">
        <v>99</v>
      </c>
      <c r="C195" s="4" t="str">
        <f>"陈晓玲"</f>
        <v>陈晓玲</v>
      </c>
      <c r="D195" s="3" t="s">
        <v>189</v>
      </c>
    </row>
    <row r="196" spans="1:4" ht="30" customHeight="1">
      <c r="A196" s="3">
        <v>194</v>
      </c>
      <c r="B196" s="4" t="s">
        <v>99</v>
      </c>
      <c r="C196" s="4" t="str">
        <f>"李梦"</f>
        <v>李梦</v>
      </c>
      <c r="D196" s="3" t="s">
        <v>115</v>
      </c>
    </row>
    <row r="197" spans="1:4" ht="30" customHeight="1">
      <c r="A197" s="3">
        <v>195</v>
      </c>
      <c r="B197" s="4" t="s">
        <v>99</v>
      </c>
      <c r="C197" s="4" t="str">
        <f>"赵明尖"</f>
        <v>赵明尖</v>
      </c>
      <c r="D197" s="3" t="s">
        <v>190</v>
      </c>
    </row>
    <row r="198" spans="1:4" ht="30" customHeight="1">
      <c r="A198" s="3">
        <v>196</v>
      </c>
      <c r="B198" s="4" t="s">
        <v>99</v>
      </c>
      <c r="C198" s="4" t="str">
        <f>"张汉花"</f>
        <v>张汉花</v>
      </c>
      <c r="D198" s="3" t="s">
        <v>191</v>
      </c>
    </row>
    <row r="199" spans="1:4" ht="30" customHeight="1">
      <c r="A199" s="3">
        <v>197</v>
      </c>
      <c r="B199" s="4" t="s">
        <v>99</v>
      </c>
      <c r="C199" s="4" t="str">
        <f>"邱海燕"</f>
        <v>邱海燕</v>
      </c>
      <c r="D199" s="3" t="s">
        <v>192</v>
      </c>
    </row>
    <row r="200" spans="1:4" ht="30" customHeight="1">
      <c r="A200" s="3">
        <v>198</v>
      </c>
      <c r="B200" s="4" t="s">
        <v>99</v>
      </c>
      <c r="C200" s="4" t="str">
        <f>"于红"</f>
        <v>于红</v>
      </c>
      <c r="D200" s="3" t="s">
        <v>193</v>
      </c>
    </row>
    <row r="201" spans="1:4" ht="30" customHeight="1">
      <c r="A201" s="3">
        <v>199</v>
      </c>
      <c r="B201" s="4" t="s">
        <v>99</v>
      </c>
      <c r="C201" s="4" t="str">
        <f>"曾令嘉"</f>
        <v>曾令嘉</v>
      </c>
      <c r="D201" s="3" t="s">
        <v>194</v>
      </c>
    </row>
    <row r="202" spans="1:4" ht="30" customHeight="1">
      <c r="A202" s="3">
        <v>200</v>
      </c>
      <c r="B202" s="4" t="s">
        <v>99</v>
      </c>
      <c r="C202" s="4" t="str">
        <f>"文凤甜"</f>
        <v>文凤甜</v>
      </c>
      <c r="D202" s="3" t="s">
        <v>195</v>
      </c>
    </row>
    <row r="203" spans="1:4" ht="30" customHeight="1">
      <c r="A203" s="3">
        <v>201</v>
      </c>
      <c r="B203" s="4" t="s">
        <v>99</v>
      </c>
      <c r="C203" s="4" t="str">
        <f>"张小雯"</f>
        <v>张小雯</v>
      </c>
      <c r="D203" s="3" t="s">
        <v>196</v>
      </c>
    </row>
    <row r="204" spans="1:4" ht="30" customHeight="1">
      <c r="A204" s="3">
        <v>202</v>
      </c>
      <c r="B204" s="4" t="s">
        <v>99</v>
      </c>
      <c r="C204" s="4" t="str">
        <f>"董少芬"</f>
        <v>董少芬</v>
      </c>
      <c r="D204" s="3" t="s">
        <v>111</v>
      </c>
    </row>
    <row r="205" spans="1:4" ht="30" customHeight="1">
      <c r="A205" s="3">
        <v>203</v>
      </c>
      <c r="B205" s="4" t="s">
        <v>99</v>
      </c>
      <c r="C205" s="4" t="str">
        <f>"蔡萍"</f>
        <v>蔡萍</v>
      </c>
      <c r="D205" s="3" t="s">
        <v>197</v>
      </c>
    </row>
    <row r="206" spans="1:4" ht="30" customHeight="1">
      <c r="A206" s="3">
        <v>204</v>
      </c>
      <c r="B206" s="4" t="s">
        <v>99</v>
      </c>
      <c r="C206" s="4" t="str">
        <f>"李秀丽"</f>
        <v>李秀丽</v>
      </c>
      <c r="D206" s="3" t="s">
        <v>198</v>
      </c>
    </row>
    <row r="207" spans="1:4" ht="30" customHeight="1">
      <c r="A207" s="3">
        <v>205</v>
      </c>
      <c r="B207" s="4" t="s">
        <v>199</v>
      </c>
      <c r="C207" s="4" t="str">
        <f>"邓乔静"</f>
        <v>邓乔静</v>
      </c>
      <c r="D207" s="3" t="s">
        <v>200</v>
      </c>
    </row>
    <row r="208" spans="1:4" ht="30" customHeight="1">
      <c r="A208" s="3">
        <v>206</v>
      </c>
      <c r="B208" s="4" t="s">
        <v>199</v>
      </c>
      <c r="C208" s="4" t="str">
        <f>"李静"</f>
        <v>李静</v>
      </c>
      <c r="D208" s="3" t="s">
        <v>201</v>
      </c>
    </row>
    <row r="209" spans="1:4" ht="30" customHeight="1">
      <c r="A209" s="3">
        <v>207</v>
      </c>
      <c r="B209" s="4" t="s">
        <v>199</v>
      </c>
      <c r="C209" s="4" t="str">
        <f>"刘海丽"</f>
        <v>刘海丽</v>
      </c>
      <c r="D209" s="3" t="s">
        <v>202</v>
      </c>
    </row>
    <row r="210" spans="1:4" ht="30" customHeight="1">
      <c r="A210" s="3">
        <v>208</v>
      </c>
      <c r="B210" s="4" t="s">
        <v>199</v>
      </c>
      <c r="C210" s="4" t="str">
        <f>"海英萍"</f>
        <v>海英萍</v>
      </c>
      <c r="D210" s="3" t="s">
        <v>203</v>
      </c>
    </row>
    <row r="211" spans="1:4" ht="30" customHeight="1">
      <c r="A211" s="3">
        <v>209</v>
      </c>
      <c r="B211" s="4" t="s">
        <v>199</v>
      </c>
      <c r="C211" s="4" t="str">
        <f>"赖玉芳"</f>
        <v>赖玉芳</v>
      </c>
      <c r="D211" s="3" t="s">
        <v>204</v>
      </c>
    </row>
    <row r="212" spans="1:4" ht="30" customHeight="1">
      <c r="A212" s="3">
        <v>210</v>
      </c>
      <c r="B212" s="4" t="s">
        <v>199</v>
      </c>
      <c r="C212" s="4" t="str">
        <f>"吕鑫"</f>
        <v>吕鑫</v>
      </c>
      <c r="D212" s="3" t="s">
        <v>205</v>
      </c>
    </row>
    <row r="213" spans="1:4" ht="30" customHeight="1">
      <c r="A213" s="3">
        <v>211</v>
      </c>
      <c r="B213" s="4" t="s">
        <v>199</v>
      </c>
      <c r="C213" s="4" t="str">
        <f>"曹天伦"</f>
        <v>曹天伦</v>
      </c>
      <c r="D213" s="3" t="s">
        <v>206</v>
      </c>
    </row>
    <row r="214" spans="1:4" ht="30" customHeight="1">
      <c r="A214" s="3">
        <v>212</v>
      </c>
      <c r="B214" s="4" t="s">
        <v>199</v>
      </c>
      <c r="C214" s="4" t="str">
        <f>"吴英静"</f>
        <v>吴英静</v>
      </c>
      <c r="D214" s="3" t="s">
        <v>207</v>
      </c>
    </row>
    <row r="215" spans="1:4" ht="30" customHeight="1">
      <c r="A215" s="3">
        <v>213</v>
      </c>
      <c r="B215" s="4" t="s">
        <v>199</v>
      </c>
      <c r="C215" s="4" t="str">
        <f>"高方馨"</f>
        <v>高方馨</v>
      </c>
      <c r="D215" s="3" t="s">
        <v>208</v>
      </c>
    </row>
    <row r="216" spans="1:4" ht="30" customHeight="1">
      <c r="A216" s="3">
        <v>214</v>
      </c>
      <c r="B216" s="4" t="s">
        <v>199</v>
      </c>
      <c r="C216" s="4" t="str">
        <f>"陈锦霜"</f>
        <v>陈锦霜</v>
      </c>
      <c r="D216" s="3" t="s">
        <v>209</v>
      </c>
    </row>
    <row r="217" spans="1:4" ht="30" customHeight="1">
      <c r="A217" s="3">
        <v>215</v>
      </c>
      <c r="B217" s="4" t="s">
        <v>199</v>
      </c>
      <c r="C217" s="4" t="str">
        <f>"郑婷"</f>
        <v>郑婷</v>
      </c>
      <c r="D217" s="3" t="s">
        <v>210</v>
      </c>
    </row>
    <row r="218" spans="1:4" ht="30" customHeight="1">
      <c r="A218" s="3">
        <v>216</v>
      </c>
      <c r="B218" s="4" t="s">
        <v>199</v>
      </c>
      <c r="C218" s="4" t="str">
        <f>"彭夏芳"</f>
        <v>彭夏芳</v>
      </c>
      <c r="D218" s="3" t="s">
        <v>211</v>
      </c>
    </row>
    <row r="219" spans="1:4" ht="30" customHeight="1">
      <c r="A219" s="3">
        <v>217</v>
      </c>
      <c r="B219" s="4" t="s">
        <v>199</v>
      </c>
      <c r="C219" s="4" t="str">
        <f>"黄瑶瑶"</f>
        <v>黄瑶瑶</v>
      </c>
      <c r="D219" s="3" t="s">
        <v>212</v>
      </c>
    </row>
    <row r="220" spans="1:4" ht="30" customHeight="1">
      <c r="A220" s="3">
        <v>218</v>
      </c>
      <c r="B220" s="4" t="s">
        <v>199</v>
      </c>
      <c r="C220" s="4" t="str">
        <f>"吕源"</f>
        <v>吕源</v>
      </c>
      <c r="D220" s="3" t="s">
        <v>213</v>
      </c>
    </row>
    <row r="221" spans="1:4" ht="30" customHeight="1">
      <c r="A221" s="3">
        <v>219</v>
      </c>
      <c r="B221" s="4" t="s">
        <v>199</v>
      </c>
      <c r="C221" s="4" t="str">
        <f>"游敏"</f>
        <v>游敏</v>
      </c>
      <c r="D221" s="3" t="s">
        <v>189</v>
      </c>
    </row>
    <row r="222" spans="1:4" ht="30" customHeight="1">
      <c r="A222" s="3">
        <v>220</v>
      </c>
      <c r="B222" s="4" t="s">
        <v>199</v>
      </c>
      <c r="C222" s="4" t="str">
        <f>"易媛"</f>
        <v>易媛</v>
      </c>
      <c r="D222" s="3" t="s">
        <v>214</v>
      </c>
    </row>
    <row r="223" spans="1:4" ht="30" customHeight="1">
      <c r="A223" s="3">
        <v>221</v>
      </c>
      <c r="B223" s="4" t="s">
        <v>199</v>
      </c>
      <c r="C223" s="4" t="str">
        <f>"栗芳"</f>
        <v>栗芳</v>
      </c>
      <c r="D223" s="3" t="s">
        <v>215</v>
      </c>
    </row>
    <row r="224" spans="1:4" ht="30" customHeight="1">
      <c r="A224" s="3">
        <v>222</v>
      </c>
      <c r="B224" s="4" t="s">
        <v>199</v>
      </c>
      <c r="C224" s="4" t="str">
        <f>"王初鸾"</f>
        <v>王初鸾</v>
      </c>
      <c r="D224" s="3" t="s">
        <v>216</v>
      </c>
    </row>
    <row r="225" spans="1:4" ht="30" customHeight="1">
      <c r="A225" s="3">
        <v>223</v>
      </c>
      <c r="B225" s="4" t="s">
        <v>199</v>
      </c>
      <c r="C225" s="4" t="str">
        <f>"李紫晴"</f>
        <v>李紫晴</v>
      </c>
      <c r="D225" s="3" t="s">
        <v>217</v>
      </c>
    </row>
    <row r="226" spans="1:4" ht="30" customHeight="1">
      <c r="A226" s="3">
        <v>224</v>
      </c>
      <c r="B226" s="4" t="s">
        <v>199</v>
      </c>
      <c r="C226" s="4" t="str">
        <f>"吴冠英"</f>
        <v>吴冠英</v>
      </c>
      <c r="D226" s="3" t="s">
        <v>218</v>
      </c>
    </row>
    <row r="227" spans="1:4" ht="30" customHeight="1">
      <c r="A227" s="3">
        <v>225</v>
      </c>
      <c r="B227" s="4" t="s">
        <v>199</v>
      </c>
      <c r="C227" s="4" t="str">
        <f>"王业莉"</f>
        <v>王业莉</v>
      </c>
      <c r="D227" s="3" t="s">
        <v>219</v>
      </c>
    </row>
    <row r="228" spans="1:4" ht="30" customHeight="1">
      <c r="A228" s="3">
        <v>226</v>
      </c>
      <c r="B228" s="4" t="s">
        <v>199</v>
      </c>
      <c r="C228" s="4" t="str">
        <f>"张珠"</f>
        <v>张珠</v>
      </c>
      <c r="D228" s="3" t="s">
        <v>220</v>
      </c>
    </row>
    <row r="229" spans="1:4" ht="30" customHeight="1">
      <c r="A229" s="3">
        <v>227</v>
      </c>
      <c r="B229" s="4" t="s">
        <v>199</v>
      </c>
      <c r="C229" s="4" t="str">
        <f>"陈可妹"</f>
        <v>陈可妹</v>
      </c>
      <c r="D229" s="3" t="s">
        <v>221</v>
      </c>
    </row>
    <row r="230" spans="1:4" ht="30" customHeight="1">
      <c r="A230" s="3">
        <v>228</v>
      </c>
      <c r="B230" s="4" t="s">
        <v>199</v>
      </c>
      <c r="C230" s="4" t="str">
        <f>"施雅琴"</f>
        <v>施雅琴</v>
      </c>
      <c r="D230" s="3" t="s">
        <v>222</v>
      </c>
    </row>
    <row r="231" spans="1:4" ht="30" customHeight="1">
      <c r="A231" s="3">
        <v>229</v>
      </c>
      <c r="B231" s="4" t="s">
        <v>199</v>
      </c>
      <c r="C231" s="4" t="str">
        <f>"颜丹丹"</f>
        <v>颜丹丹</v>
      </c>
      <c r="D231" s="3" t="s">
        <v>223</v>
      </c>
    </row>
    <row r="232" spans="1:4" ht="30" customHeight="1">
      <c r="A232" s="3">
        <v>230</v>
      </c>
      <c r="B232" s="4" t="s">
        <v>199</v>
      </c>
      <c r="C232" s="4" t="str">
        <f>"蔡佼佼"</f>
        <v>蔡佼佼</v>
      </c>
      <c r="D232" s="3" t="s">
        <v>224</v>
      </c>
    </row>
    <row r="233" spans="1:4" ht="30" customHeight="1">
      <c r="A233" s="3">
        <v>231</v>
      </c>
      <c r="B233" s="4" t="s">
        <v>199</v>
      </c>
      <c r="C233" s="4" t="str">
        <f>"郑琦"</f>
        <v>郑琦</v>
      </c>
      <c r="D233" s="3" t="s">
        <v>225</v>
      </c>
    </row>
    <row r="234" spans="1:4" ht="30" customHeight="1">
      <c r="A234" s="3">
        <v>232</v>
      </c>
      <c r="B234" s="4" t="s">
        <v>199</v>
      </c>
      <c r="C234" s="4" t="str">
        <f>"林青"</f>
        <v>林青</v>
      </c>
      <c r="D234" s="3" t="s">
        <v>226</v>
      </c>
    </row>
    <row r="235" spans="1:4" ht="30" customHeight="1">
      <c r="A235" s="3">
        <v>233</v>
      </c>
      <c r="B235" s="4" t="s">
        <v>199</v>
      </c>
      <c r="C235" s="4" t="str">
        <f>"刘婷"</f>
        <v>刘婷</v>
      </c>
      <c r="D235" s="3" t="s">
        <v>227</v>
      </c>
    </row>
    <row r="236" spans="1:4" ht="30" customHeight="1">
      <c r="A236" s="3">
        <v>234</v>
      </c>
      <c r="B236" s="4" t="s">
        <v>199</v>
      </c>
      <c r="C236" s="4" t="str">
        <f>"林永华"</f>
        <v>林永华</v>
      </c>
      <c r="D236" s="3" t="s">
        <v>96</v>
      </c>
    </row>
    <row r="237" spans="1:4" ht="30" customHeight="1">
      <c r="A237" s="3">
        <v>235</v>
      </c>
      <c r="B237" s="4" t="s">
        <v>199</v>
      </c>
      <c r="C237" s="4" t="str">
        <f>"黄奕苑"</f>
        <v>黄奕苑</v>
      </c>
      <c r="D237" s="3" t="s">
        <v>228</v>
      </c>
    </row>
    <row r="238" spans="1:4" ht="30" customHeight="1">
      <c r="A238" s="3">
        <v>236</v>
      </c>
      <c r="B238" s="4" t="s">
        <v>199</v>
      </c>
      <c r="C238" s="4" t="str">
        <f>"赵浩羽"</f>
        <v>赵浩羽</v>
      </c>
      <c r="D238" s="3" t="s">
        <v>229</v>
      </c>
    </row>
    <row r="239" spans="1:4" ht="30" customHeight="1">
      <c r="A239" s="3">
        <v>237</v>
      </c>
      <c r="B239" s="4" t="s">
        <v>199</v>
      </c>
      <c r="C239" s="4" t="str">
        <f>"高旭瑶"</f>
        <v>高旭瑶</v>
      </c>
      <c r="D239" s="3" t="s">
        <v>230</v>
      </c>
    </row>
    <row r="240" spans="1:4" ht="30" customHeight="1">
      <c r="A240" s="3">
        <v>238</v>
      </c>
      <c r="B240" s="4" t="s">
        <v>199</v>
      </c>
      <c r="C240" s="4" t="str">
        <f>"陈启霞"</f>
        <v>陈启霞</v>
      </c>
      <c r="D240" s="3" t="s">
        <v>231</v>
      </c>
    </row>
    <row r="241" spans="1:4" ht="30" customHeight="1">
      <c r="A241" s="3">
        <v>239</v>
      </c>
      <c r="B241" s="4" t="s">
        <v>199</v>
      </c>
      <c r="C241" s="4" t="str">
        <f>"蔡晋"</f>
        <v>蔡晋</v>
      </c>
      <c r="D241" s="3" t="s">
        <v>232</v>
      </c>
    </row>
    <row r="242" spans="1:4" ht="30" customHeight="1">
      <c r="A242" s="3">
        <v>240</v>
      </c>
      <c r="B242" s="4" t="s">
        <v>199</v>
      </c>
      <c r="C242" s="4" t="str">
        <f>"李芳"</f>
        <v>李芳</v>
      </c>
      <c r="D242" s="3" t="s">
        <v>233</v>
      </c>
    </row>
    <row r="243" spans="1:4" ht="30" customHeight="1">
      <c r="A243" s="3">
        <v>241</v>
      </c>
      <c r="B243" s="4" t="s">
        <v>199</v>
      </c>
      <c r="C243" s="4" t="str">
        <f>"曹丽萍"</f>
        <v>曹丽萍</v>
      </c>
      <c r="D243" s="3" t="s">
        <v>234</v>
      </c>
    </row>
    <row r="244" spans="1:4" ht="30" customHeight="1">
      <c r="A244" s="3">
        <v>242</v>
      </c>
      <c r="B244" s="4" t="s">
        <v>199</v>
      </c>
      <c r="C244" s="4" t="str">
        <f>"王雪连"</f>
        <v>王雪连</v>
      </c>
      <c r="D244" s="3" t="s">
        <v>235</v>
      </c>
    </row>
    <row r="245" spans="1:4" ht="30" customHeight="1">
      <c r="A245" s="3">
        <v>243</v>
      </c>
      <c r="B245" s="4" t="s">
        <v>199</v>
      </c>
      <c r="C245" s="4" t="str">
        <f>"朱小会"</f>
        <v>朱小会</v>
      </c>
      <c r="D245" s="3" t="s">
        <v>236</v>
      </c>
    </row>
    <row r="246" spans="1:4" ht="30" customHeight="1">
      <c r="A246" s="3">
        <v>244</v>
      </c>
      <c r="B246" s="4" t="s">
        <v>199</v>
      </c>
      <c r="C246" s="4" t="str">
        <f>"林苗苗"</f>
        <v>林苗苗</v>
      </c>
      <c r="D246" s="3" t="s">
        <v>90</v>
      </c>
    </row>
    <row r="247" spans="1:4" ht="30" customHeight="1">
      <c r="A247" s="3">
        <v>245</v>
      </c>
      <c r="B247" s="4" t="s">
        <v>199</v>
      </c>
      <c r="C247" s="4" t="str">
        <f>"刘承燕"</f>
        <v>刘承燕</v>
      </c>
      <c r="D247" s="3" t="s">
        <v>237</v>
      </c>
    </row>
    <row r="248" spans="1:4" ht="30" customHeight="1">
      <c r="A248" s="3">
        <v>246</v>
      </c>
      <c r="B248" s="4" t="s">
        <v>199</v>
      </c>
      <c r="C248" s="4" t="str">
        <f>"李吉恋"</f>
        <v>李吉恋</v>
      </c>
      <c r="D248" s="3" t="s">
        <v>238</v>
      </c>
    </row>
    <row r="249" spans="1:4" ht="30" customHeight="1">
      <c r="A249" s="3">
        <v>247</v>
      </c>
      <c r="B249" s="4" t="s">
        <v>199</v>
      </c>
      <c r="C249" s="4" t="str">
        <f>"叶英"</f>
        <v>叶英</v>
      </c>
      <c r="D249" s="3" t="s">
        <v>239</v>
      </c>
    </row>
    <row r="250" spans="1:4" ht="30" customHeight="1">
      <c r="A250" s="3">
        <v>248</v>
      </c>
      <c r="B250" s="4" t="s">
        <v>199</v>
      </c>
      <c r="C250" s="4" t="str">
        <f>"麦树立"</f>
        <v>麦树立</v>
      </c>
      <c r="D250" s="3" t="s">
        <v>132</v>
      </c>
    </row>
    <row r="251" spans="1:4" ht="30" customHeight="1">
      <c r="A251" s="3">
        <v>249</v>
      </c>
      <c r="B251" s="4" t="s">
        <v>199</v>
      </c>
      <c r="C251" s="4" t="str">
        <f>"曾丽丽"</f>
        <v>曾丽丽</v>
      </c>
      <c r="D251" s="3" t="s">
        <v>240</v>
      </c>
    </row>
    <row r="252" spans="1:4" ht="30" customHeight="1">
      <c r="A252" s="3">
        <v>250</v>
      </c>
      <c r="B252" s="4" t="s">
        <v>199</v>
      </c>
      <c r="C252" s="4" t="str">
        <f>"高婉"</f>
        <v>高婉</v>
      </c>
      <c r="D252" s="3" t="s">
        <v>241</v>
      </c>
    </row>
    <row r="253" spans="1:4" ht="30" customHeight="1">
      <c r="A253" s="3">
        <v>251</v>
      </c>
      <c r="B253" s="4" t="s">
        <v>199</v>
      </c>
      <c r="C253" s="4" t="str">
        <f>"唐容"</f>
        <v>唐容</v>
      </c>
      <c r="D253" s="3" t="s">
        <v>242</v>
      </c>
    </row>
    <row r="254" spans="1:4" ht="30" customHeight="1">
      <c r="A254" s="3">
        <v>252</v>
      </c>
      <c r="B254" s="4" t="s">
        <v>199</v>
      </c>
      <c r="C254" s="4" t="str">
        <f>"符文携"</f>
        <v>符文携</v>
      </c>
      <c r="D254" s="3" t="s">
        <v>243</v>
      </c>
    </row>
    <row r="255" spans="1:4" ht="30" customHeight="1">
      <c r="A255" s="3">
        <v>253</v>
      </c>
      <c r="B255" s="4" t="s">
        <v>199</v>
      </c>
      <c r="C255" s="4" t="str">
        <f>"于彤"</f>
        <v>于彤</v>
      </c>
      <c r="D255" s="3" t="s">
        <v>244</v>
      </c>
    </row>
    <row r="256" spans="1:4" ht="30" customHeight="1">
      <c r="A256" s="3">
        <v>254</v>
      </c>
      <c r="B256" s="4" t="s">
        <v>199</v>
      </c>
      <c r="C256" s="4" t="str">
        <f>"曾飞劲"</f>
        <v>曾飞劲</v>
      </c>
      <c r="D256" s="3" t="s">
        <v>245</v>
      </c>
    </row>
    <row r="257" spans="1:4" ht="30" customHeight="1">
      <c r="A257" s="3">
        <v>255</v>
      </c>
      <c r="B257" s="4" t="s">
        <v>199</v>
      </c>
      <c r="C257" s="4" t="str">
        <f>"翁李丽"</f>
        <v>翁李丽</v>
      </c>
      <c r="D257" s="3" t="s">
        <v>246</v>
      </c>
    </row>
    <row r="258" spans="1:4" ht="30" customHeight="1">
      <c r="A258" s="3">
        <v>256</v>
      </c>
      <c r="B258" s="4" t="s">
        <v>199</v>
      </c>
      <c r="C258" s="4" t="str">
        <f>"洪音惠"</f>
        <v>洪音惠</v>
      </c>
      <c r="D258" s="3" t="s">
        <v>68</v>
      </c>
    </row>
    <row r="259" spans="1:4" ht="30" customHeight="1">
      <c r="A259" s="3">
        <v>257</v>
      </c>
      <c r="B259" s="4" t="s">
        <v>199</v>
      </c>
      <c r="C259" s="4" t="str">
        <f>"杨洋"</f>
        <v>杨洋</v>
      </c>
      <c r="D259" s="3" t="s">
        <v>247</v>
      </c>
    </row>
    <row r="260" spans="1:4" ht="30" customHeight="1">
      <c r="A260" s="3">
        <v>258</v>
      </c>
      <c r="B260" s="4" t="s">
        <v>199</v>
      </c>
      <c r="C260" s="4" t="str">
        <f>"李甜甜"</f>
        <v>李甜甜</v>
      </c>
      <c r="D260" s="3" t="s">
        <v>248</v>
      </c>
    </row>
    <row r="261" spans="1:4" ht="30" customHeight="1">
      <c r="A261" s="3">
        <v>259</v>
      </c>
      <c r="B261" s="4" t="s">
        <v>199</v>
      </c>
      <c r="C261" s="4" t="str">
        <f>"高欣"</f>
        <v>高欣</v>
      </c>
      <c r="D261" s="3" t="s">
        <v>249</v>
      </c>
    </row>
    <row r="262" spans="1:4" ht="30" customHeight="1">
      <c r="A262" s="3">
        <v>260</v>
      </c>
      <c r="B262" s="4" t="s">
        <v>199</v>
      </c>
      <c r="C262" s="4" t="str">
        <f>"刘娜"</f>
        <v>刘娜</v>
      </c>
      <c r="D262" s="3" t="s">
        <v>250</v>
      </c>
    </row>
    <row r="263" spans="1:4" ht="30" customHeight="1">
      <c r="A263" s="3">
        <v>261</v>
      </c>
      <c r="B263" s="4" t="s">
        <v>199</v>
      </c>
      <c r="C263" s="4" t="str">
        <f>"李艳艳"</f>
        <v>李艳艳</v>
      </c>
      <c r="D263" s="3" t="s">
        <v>129</v>
      </c>
    </row>
    <row r="264" spans="1:4" ht="30" customHeight="1">
      <c r="A264" s="3">
        <v>262</v>
      </c>
      <c r="B264" s="4" t="s">
        <v>199</v>
      </c>
      <c r="C264" s="4" t="str">
        <f>"王艺瑶"</f>
        <v>王艺瑶</v>
      </c>
      <c r="D264" s="3" t="s">
        <v>251</v>
      </c>
    </row>
    <row r="265" spans="1:4" ht="30" customHeight="1">
      <c r="A265" s="3">
        <v>263</v>
      </c>
      <c r="B265" s="4" t="s">
        <v>199</v>
      </c>
      <c r="C265" s="4" t="str">
        <f>"苏文欣"</f>
        <v>苏文欣</v>
      </c>
      <c r="D265" s="3" t="s">
        <v>252</v>
      </c>
    </row>
    <row r="266" spans="1:4" ht="30" customHeight="1">
      <c r="A266" s="3">
        <v>264</v>
      </c>
      <c r="B266" s="4" t="s">
        <v>199</v>
      </c>
      <c r="C266" s="4" t="str">
        <f>"陈升榕"</f>
        <v>陈升榕</v>
      </c>
      <c r="D266" s="3" t="s">
        <v>253</v>
      </c>
    </row>
    <row r="267" spans="1:4" ht="30" customHeight="1">
      <c r="A267" s="3">
        <v>265</v>
      </c>
      <c r="B267" s="4" t="s">
        <v>199</v>
      </c>
      <c r="C267" s="4" t="str">
        <f>"林艳婕"</f>
        <v>林艳婕</v>
      </c>
      <c r="D267" s="3" t="s">
        <v>254</v>
      </c>
    </row>
    <row r="268" spans="1:4" ht="30" customHeight="1">
      <c r="A268" s="3">
        <v>266</v>
      </c>
      <c r="B268" s="4" t="s">
        <v>199</v>
      </c>
      <c r="C268" s="4" t="str">
        <f>"王婷婷"</f>
        <v>王婷婷</v>
      </c>
      <c r="D268" s="3" t="s">
        <v>255</v>
      </c>
    </row>
    <row r="269" spans="1:4" ht="30" customHeight="1">
      <c r="A269" s="3">
        <v>267</v>
      </c>
      <c r="B269" s="4" t="s">
        <v>199</v>
      </c>
      <c r="C269" s="4" t="str">
        <f>"陈莉"</f>
        <v>陈莉</v>
      </c>
      <c r="D269" s="3" t="s">
        <v>256</v>
      </c>
    </row>
    <row r="270" spans="1:4" ht="30" customHeight="1">
      <c r="A270" s="3">
        <v>268</v>
      </c>
      <c r="B270" s="4" t="s">
        <v>199</v>
      </c>
      <c r="C270" s="4" t="str">
        <f>"沈家芳"</f>
        <v>沈家芳</v>
      </c>
      <c r="D270" s="3" t="s">
        <v>63</v>
      </c>
    </row>
    <row r="271" spans="1:4" ht="30" customHeight="1">
      <c r="A271" s="3">
        <v>269</v>
      </c>
      <c r="B271" s="4" t="s">
        <v>199</v>
      </c>
      <c r="C271" s="4" t="str">
        <f>"刘茹"</f>
        <v>刘茹</v>
      </c>
      <c r="D271" s="3" t="s">
        <v>257</v>
      </c>
    </row>
    <row r="272" spans="1:4" ht="30" customHeight="1">
      <c r="A272" s="3">
        <v>270</v>
      </c>
      <c r="B272" s="4" t="s">
        <v>199</v>
      </c>
      <c r="C272" s="4" t="str">
        <f>"杨盛楠"</f>
        <v>杨盛楠</v>
      </c>
      <c r="D272" s="3" t="s">
        <v>258</v>
      </c>
    </row>
    <row r="273" spans="1:4" ht="30" customHeight="1">
      <c r="A273" s="3">
        <v>271</v>
      </c>
      <c r="B273" s="4" t="s">
        <v>199</v>
      </c>
      <c r="C273" s="4" t="str">
        <f>"林超"</f>
        <v>林超</v>
      </c>
      <c r="D273" s="3" t="s">
        <v>259</v>
      </c>
    </row>
    <row r="274" spans="1:4" ht="30" customHeight="1">
      <c r="A274" s="3">
        <v>272</v>
      </c>
      <c r="B274" s="4" t="s">
        <v>199</v>
      </c>
      <c r="C274" s="4" t="str">
        <f>"丁奥虹"</f>
        <v>丁奥虹</v>
      </c>
      <c r="D274" s="3" t="s">
        <v>260</v>
      </c>
    </row>
    <row r="275" spans="1:4" ht="30" customHeight="1">
      <c r="A275" s="3">
        <v>273</v>
      </c>
      <c r="B275" s="4" t="s">
        <v>199</v>
      </c>
      <c r="C275" s="4" t="str">
        <f>"陈环"</f>
        <v>陈环</v>
      </c>
      <c r="D275" s="3" t="s">
        <v>118</v>
      </c>
    </row>
    <row r="276" spans="1:4" ht="30" customHeight="1">
      <c r="A276" s="3">
        <v>274</v>
      </c>
      <c r="B276" s="4" t="s">
        <v>199</v>
      </c>
      <c r="C276" s="4" t="str">
        <f>"陈欣莹"</f>
        <v>陈欣莹</v>
      </c>
      <c r="D276" s="3" t="s">
        <v>261</v>
      </c>
    </row>
    <row r="277" spans="1:4" ht="30" customHeight="1">
      <c r="A277" s="3">
        <v>275</v>
      </c>
      <c r="B277" s="4" t="s">
        <v>199</v>
      </c>
      <c r="C277" s="4" t="str">
        <f>"林诗莉"</f>
        <v>林诗莉</v>
      </c>
      <c r="D277" s="3" t="s">
        <v>262</v>
      </c>
    </row>
    <row r="278" spans="1:4" ht="30" customHeight="1">
      <c r="A278" s="3">
        <v>276</v>
      </c>
      <c r="B278" s="4" t="s">
        <v>199</v>
      </c>
      <c r="C278" s="4" t="str">
        <f>"周烨"</f>
        <v>周烨</v>
      </c>
      <c r="D278" s="3" t="s">
        <v>263</v>
      </c>
    </row>
    <row r="279" spans="1:4" ht="30" customHeight="1">
      <c r="A279" s="3">
        <v>277</v>
      </c>
      <c r="B279" s="4" t="s">
        <v>199</v>
      </c>
      <c r="C279" s="4" t="str">
        <f>"陈琦琦"</f>
        <v>陈琦琦</v>
      </c>
      <c r="D279" s="3" t="s">
        <v>264</v>
      </c>
    </row>
    <row r="280" spans="1:4" ht="30" customHeight="1">
      <c r="A280" s="3">
        <v>278</v>
      </c>
      <c r="B280" s="4" t="s">
        <v>199</v>
      </c>
      <c r="C280" s="4" t="str">
        <f>"张秀婷"</f>
        <v>张秀婷</v>
      </c>
      <c r="D280" s="3" t="s">
        <v>265</v>
      </c>
    </row>
    <row r="281" spans="1:4" ht="30" customHeight="1">
      <c r="A281" s="3">
        <v>279</v>
      </c>
      <c r="B281" s="4" t="s">
        <v>199</v>
      </c>
      <c r="C281" s="4" t="str">
        <f>"罗婷"</f>
        <v>罗婷</v>
      </c>
      <c r="D281" s="3" t="s">
        <v>266</v>
      </c>
    </row>
    <row r="282" spans="1:4" ht="30" customHeight="1">
      <c r="A282" s="3">
        <v>280</v>
      </c>
      <c r="B282" s="4" t="s">
        <v>199</v>
      </c>
      <c r="C282" s="4" t="str">
        <f>"黎佩"</f>
        <v>黎佩</v>
      </c>
      <c r="D282" s="3" t="s">
        <v>267</v>
      </c>
    </row>
    <row r="283" spans="1:4" ht="30" customHeight="1">
      <c r="A283" s="3">
        <v>281</v>
      </c>
      <c r="B283" s="4" t="s">
        <v>199</v>
      </c>
      <c r="C283" s="4" t="str">
        <f>"曹丽红"</f>
        <v>曹丽红</v>
      </c>
      <c r="D283" s="3" t="s">
        <v>268</v>
      </c>
    </row>
    <row r="284" spans="1:4" ht="30" customHeight="1">
      <c r="A284" s="3">
        <v>282</v>
      </c>
      <c r="B284" s="4" t="s">
        <v>199</v>
      </c>
      <c r="C284" s="4" t="str">
        <f>"陈咪咪"</f>
        <v>陈咪咪</v>
      </c>
      <c r="D284" s="3" t="s">
        <v>269</v>
      </c>
    </row>
    <row r="285" spans="1:4" ht="30" customHeight="1">
      <c r="A285" s="3">
        <v>283</v>
      </c>
      <c r="B285" s="4" t="s">
        <v>199</v>
      </c>
      <c r="C285" s="4" t="str">
        <f>"钟月珊"</f>
        <v>钟月珊</v>
      </c>
      <c r="D285" s="3" t="s">
        <v>270</v>
      </c>
    </row>
    <row r="286" spans="1:4" ht="30" customHeight="1">
      <c r="A286" s="3">
        <v>284</v>
      </c>
      <c r="B286" s="4" t="s">
        <v>199</v>
      </c>
      <c r="C286" s="4" t="str">
        <f>"黄英徽"</f>
        <v>黄英徽</v>
      </c>
      <c r="D286" s="3" t="s">
        <v>271</v>
      </c>
    </row>
    <row r="287" spans="1:4" ht="30" customHeight="1">
      <c r="A287" s="3">
        <v>285</v>
      </c>
      <c r="B287" s="4" t="s">
        <v>199</v>
      </c>
      <c r="C287" s="4" t="str">
        <f>"王晨曦"</f>
        <v>王晨曦</v>
      </c>
      <c r="D287" s="3" t="s">
        <v>272</v>
      </c>
    </row>
    <row r="288" spans="1:4" ht="30" customHeight="1">
      <c r="A288" s="3">
        <v>286</v>
      </c>
      <c r="B288" s="4" t="s">
        <v>199</v>
      </c>
      <c r="C288" s="4" t="str">
        <f>"陈淑"</f>
        <v>陈淑</v>
      </c>
      <c r="D288" s="3" t="s">
        <v>273</v>
      </c>
    </row>
    <row r="289" spans="1:4" ht="30" customHeight="1">
      <c r="A289" s="3">
        <v>287</v>
      </c>
      <c r="B289" s="4" t="s">
        <v>199</v>
      </c>
      <c r="C289" s="4" t="str">
        <f>"符姝娴"</f>
        <v>符姝娴</v>
      </c>
      <c r="D289" s="3" t="s">
        <v>274</v>
      </c>
    </row>
    <row r="290" spans="1:4" ht="30" customHeight="1">
      <c r="A290" s="3">
        <v>288</v>
      </c>
      <c r="B290" s="4" t="s">
        <v>199</v>
      </c>
      <c r="C290" s="4" t="str">
        <f>"黄舒"</f>
        <v>黄舒</v>
      </c>
      <c r="D290" s="3" t="s">
        <v>275</v>
      </c>
    </row>
    <row r="291" spans="1:4" ht="30" customHeight="1">
      <c r="A291" s="3">
        <v>289</v>
      </c>
      <c r="B291" s="4" t="s">
        <v>199</v>
      </c>
      <c r="C291" s="4" t="str">
        <f>"蔡悦"</f>
        <v>蔡悦</v>
      </c>
      <c r="D291" s="3" t="s">
        <v>276</v>
      </c>
    </row>
    <row r="292" spans="1:4" ht="30" customHeight="1">
      <c r="A292" s="3">
        <v>290</v>
      </c>
      <c r="B292" s="4" t="s">
        <v>199</v>
      </c>
      <c r="C292" s="4" t="str">
        <f>"王培丽"</f>
        <v>王培丽</v>
      </c>
      <c r="D292" s="3" t="s">
        <v>277</v>
      </c>
    </row>
    <row r="293" spans="1:4" ht="30" customHeight="1">
      <c r="A293" s="3">
        <v>291</v>
      </c>
      <c r="B293" s="4" t="s">
        <v>199</v>
      </c>
      <c r="C293" s="4" t="str">
        <f>"唐建操"</f>
        <v>唐建操</v>
      </c>
      <c r="D293" s="3" t="s">
        <v>278</v>
      </c>
    </row>
    <row r="294" spans="1:4" ht="30" customHeight="1">
      <c r="A294" s="3">
        <v>292</v>
      </c>
      <c r="B294" s="4" t="s">
        <v>279</v>
      </c>
      <c r="C294" s="4" t="str">
        <f>"王家宇"</f>
        <v>王家宇</v>
      </c>
      <c r="D294" s="3" t="s">
        <v>280</v>
      </c>
    </row>
    <row r="295" spans="1:4" ht="30" customHeight="1">
      <c r="A295" s="3">
        <v>293</v>
      </c>
      <c r="B295" s="4" t="s">
        <v>279</v>
      </c>
      <c r="C295" s="4" t="str">
        <f>"曾惠雯"</f>
        <v>曾惠雯</v>
      </c>
      <c r="D295" s="3" t="s">
        <v>281</v>
      </c>
    </row>
    <row r="296" spans="1:4" ht="30" customHeight="1">
      <c r="A296" s="3">
        <v>294</v>
      </c>
      <c r="B296" s="4" t="s">
        <v>279</v>
      </c>
      <c r="C296" s="4" t="str">
        <f>"张生晖"</f>
        <v>张生晖</v>
      </c>
      <c r="D296" s="3" t="s">
        <v>282</v>
      </c>
    </row>
    <row r="297" spans="1:4" ht="30" customHeight="1">
      <c r="A297" s="3">
        <v>295</v>
      </c>
      <c r="B297" s="4" t="s">
        <v>279</v>
      </c>
      <c r="C297" s="4" t="str">
        <f>"陈晶晶"</f>
        <v>陈晶晶</v>
      </c>
      <c r="D297" s="3" t="s">
        <v>283</v>
      </c>
    </row>
    <row r="298" spans="1:4" ht="30" customHeight="1">
      <c r="A298" s="3">
        <v>296</v>
      </c>
      <c r="B298" s="4" t="s">
        <v>279</v>
      </c>
      <c r="C298" s="4" t="str">
        <f>"符雪花"</f>
        <v>符雪花</v>
      </c>
      <c r="D298" s="3" t="s">
        <v>284</v>
      </c>
    </row>
    <row r="299" spans="1:4" ht="30" customHeight="1">
      <c r="A299" s="3">
        <v>297</v>
      </c>
      <c r="B299" s="4" t="s">
        <v>279</v>
      </c>
      <c r="C299" s="4" t="str">
        <f>"莫小丽"</f>
        <v>莫小丽</v>
      </c>
      <c r="D299" s="3" t="s">
        <v>285</v>
      </c>
    </row>
    <row r="300" spans="1:4" ht="30" customHeight="1">
      <c r="A300" s="3">
        <v>298</v>
      </c>
      <c r="B300" s="4" t="s">
        <v>279</v>
      </c>
      <c r="C300" s="4" t="str">
        <f>"田滢楠"</f>
        <v>田滢楠</v>
      </c>
      <c r="D300" s="3" t="s">
        <v>286</v>
      </c>
    </row>
    <row r="301" spans="1:4" ht="30" customHeight="1">
      <c r="A301" s="3">
        <v>299</v>
      </c>
      <c r="B301" s="4" t="s">
        <v>279</v>
      </c>
      <c r="C301" s="4" t="str">
        <f>"龙册蕾"</f>
        <v>龙册蕾</v>
      </c>
      <c r="D301" s="3" t="s">
        <v>134</v>
      </c>
    </row>
    <row r="302" spans="1:4" ht="30" customHeight="1">
      <c r="A302" s="3">
        <v>300</v>
      </c>
      <c r="B302" s="4" t="s">
        <v>279</v>
      </c>
      <c r="C302" s="4" t="str">
        <f>"邓美玲"</f>
        <v>邓美玲</v>
      </c>
      <c r="D302" s="3" t="s">
        <v>287</v>
      </c>
    </row>
    <row r="303" spans="1:4" ht="30" customHeight="1">
      <c r="A303" s="3">
        <v>301</v>
      </c>
      <c r="B303" s="4" t="s">
        <v>279</v>
      </c>
      <c r="C303" s="4" t="str">
        <f>"卢银叶"</f>
        <v>卢银叶</v>
      </c>
      <c r="D303" s="3" t="s">
        <v>288</v>
      </c>
    </row>
    <row r="304" spans="1:4" ht="30" customHeight="1">
      <c r="A304" s="3">
        <v>302</v>
      </c>
      <c r="B304" s="4" t="s">
        <v>279</v>
      </c>
      <c r="C304" s="4" t="str">
        <f>"吉训拓"</f>
        <v>吉训拓</v>
      </c>
      <c r="D304" s="3" t="s">
        <v>289</v>
      </c>
    </row>
    <row r="305" spans="1:4" ht="30" customHeight="1">
      <c r="A305" s="3">
        <v>303</v>
      </c>
      <c r="B305" s="4" t="s">
        <v>279</v>
      </c>
      <c r="C305" s="4" t="str">
        <f>"陈艳婷"</f>
        <v>陈艳婷</v>
      </c>
      <c r="D305" s="3" t="s">
        <v>290</v>
      </c>
    </row>
    <row r="306" spans="1:4" ht="30" customHeight="1">
      <c r="A306" s="3">
        <v>304</v>
      </c>
      <c r="B306" s="4" t="s">
        <v>279</v>
      </c>
      <c r="C306" s="4" t="str">
        <f>"钟露芸"</f>
        <v>钟露芸</v>
      </c>
      <c r="D306" s="3" t="s">
        <v>291</v>
      </c>
    </row>
    <row r="307" spans="1:4" ht="30" customHeight="1">
      <c r="A307" s="3">
        <v>305</v>
      </c>
      <c r="B307" s="4" t="s">
        <v>279</v>
      </c>
      <c r="C307" s="4" t="str">
        <f>"杨小丽"</f>
        <v>杨小丽</v>
      </c>
      <c r="D307" s="3" t="s">
        <v>292</v>
      </c>
    </row>
    <row r="308" spans="1:4" ht="30" customHeight="1">
      <c r="A308" s="3">
        <v>306</v>
      </c>
      <c r="B308" s="4" t="s">
        <v>279</v>
      </c>
      <c r="C308" s="4" t="str">
        <f>"黄晓倩"</f>
        <v>黄晓倩</v>
      </c>
      <c r="D308" s="3" t="s">
        <v>65</v>
      </c>
    </row>
    <row r="309" spans="1:4" ht="30" customHeight="1">
      <c r="A309" s="3">
        <v>307</v>
      </c>
      <c r="B309" s="4" t="s">
        <v>279</v>
      </c>
      <c r="C309" s="4" t="str">
        <f>"林建娥"</f>
        <v>林建娥</v>
      </c>
      <c r="D309" s="3" t="s">
        <v>293</v>
      </c>
    </row>
    <row r="310" spans="1:4" ht="30" customHeight="1">
      <c r="A310" s="3">
        <v>308</v>
      </c>
      <c r="B310" s="4" t="s">
        <v>279</v>
      </c>
      <c r="C310" s="4" t="str">
        <f>"叶晶晶"</f>
        <v>叶晶晶</v>
      </c>
      <c r="D310" s="3" t="s">
        <v>294</v>
      </c>
    </row>
    <row r="311" spans="1:4" ht="30" customHeight="1">
      <c r="A311" s="3">
        <v>309</v>
      </c>
      <c r="B311" s="4" t="s">
        <v>279</v>
      </c>
      <c r="C311" s="4" t="str">
        <f>"黎小姗"</f>
        <v>黎小姗</v>
      </c>
      <c r="D311" s="3" t="s">
        <v>295</v>
      </c>
    </row>
    <row r="312" spans="1:4" ht="30" customHeight="1">
      <c r="A312" s="3">
        <v>310</v>
      </c>
      <c r="B312" s="4" t="s">
        <v>279</v>
      </c>
      <c r="C312" s="4" t="str">
        <f>"林真丹"</f>
        <v>林真丹</v>
      </c>
      <c r="D312" s="3" t="s">
        <v>296</v>
      </c>
    </row>
    <row r="313" spans="1:4" ht="30" customHeight="1">
      <c r="A313" s="3">
        <v>311</v>
      </c>
      <c r="B313" s="4" t="s">
        <v>279</v>
      </c>
      <c r="C313" s="4" t="str">
        <f>"陈学僖"</f>
        <v>陈学僖</v>
      </c>
      <c r="D313" s="3" t="s">
        <v>297</v>
      </c>
    </row>
    <row r="314" spans="1:4" ht="30" customHeight="1">
      <c r="A314" s="3">
        <v>312</v>
      </c>
      <c r="B314" s="4" t="s">
        <v>279</v>
      </c>
      <c r="C314" s="4" t="str">
        <f>"许妃"</f>
        <v>许妃</v>
      </c>
      <c r="D314" s="3" t="s">
        <v>298</v>
      </c>
    </row>
    <row r="315" spans="1:4" ht="30" customHeight="1">
      <c r="A315" s="3">
        <v>313</v>
      </c>
      <c r="B315" s="4" t="s">
        <v>279</v>
      </c>
      <c r="C315" s="4" t="str">
        <f>"郑亚红"</f>
        <v>郑亚红</v>
      </c>
      <c r="D315" s="3" t="s">
        <v>299</v>
      </c>
    </row>
    <row r="316" spans="1:4" ht="30" customHeight="1">
      <c r="A316" s="3">
        <v>314</v>
      </c>
      <c r="B316" s="4" t="s">
        <v>279</v>
      </c>
      <c r="C316" s="4" t="str">
        <f>"吉丽果"</f>
        <v>吉丽果</v>
      </c>
      <c r="D316" s="3" t="s">
        <v>300</v>
      </c>
    </row>
    <row r="317" spans="1:4" ht="30" customHeight="1">
      <c r="A317" s="3">
        <v>315</v>
      </c>
      <c r="B317" s="4" t="s">
        <v>279</v>
      </c>
      <c r="C317" s="4" t="str">
        <f>"文四妹"</f>
        <v>文四妹</v>
      </c>
      <c r="D317" s="3" t="s">
        <v>301</v>
      </c>
    </row>
    <row r="318" spans="1:4" ht="30" customHeight="1">
      <c r="A318" s="3">
        <v>316</v>
      </c>
      <c r="B318" s="4" t="s">
        <v>279</v>
      </c>
      <c r="C318" s="4" t="str">
        <f>"林艳"</f>
        <v>林艳</v>
      </c>
      <c r="D318" s="3" t="s">
        <v>86</v>
      </c>
    </row>
    <row r="319" spans="1:4" ht="30" customHeight="1">
      <c r="A319" s="3">
        <v>317</v>
      </c>
      <c r="B319" s="4" t="s">
        <v>279</v>
      </c>
      <c r="C319" s="4" t="str">
        <f>"曾少梅"</f>
        <v>曾少梅</v>
      </c>
      <c r="D319" s="3" t="s">
        <v>252</v>
      </c>
    </row>
    <row r="320" spans="1:4" ht="30" customHeight="1">
      <c r="A320" s="3">
        <v>318</v>
      </c>
      <c r="B320" s="4" t="s">
        <v>279</v>
      </c>
      <c r="C320" s="4" t="str">
        <f>"苏宇伦"</f>
        <v>苏宇伦</v>
      </c>
      <c r="D320" s="3" t="s">
        <v>302</v>
      </c>
    </row>
    <row r="321" spans="1:4" ht="30" customHeight="1">
      <c r="A321" s="3">
        <v>319</v>
      </c>
      <c r="B321" s="4" t="s">
        <v>279</v>
      </c>
      <c r="C321" s="4" t="str">
        <f>"吴晓婷"</f>
        <v>吴晓婷</v>
      </c>
      <c r="D321" s="3" t="s">
        <v>303</v>
      </c>
    </row>
    <row r="322" spans="1:4" ht="30" customHeight="1">
      <c r="A322" s="3">
        <v>320</v>
      </c>
      <c r="B322" s="4" t="s">
        <v>279</v>
      </c>
      <c r="C322" s="4" t="str">
        <f>"董康超"</f>
        <v>董康超</v>
      </c>
      <c r="D322" s="3" t="s">
        <v>304</v>
      </c>
    </row>
    <row r="323" spans="1:4" ht="30" customHeight="1">
      <c r="A323" s="3">
        <v>321</v>
      </c>
      <c r="B323" s="4" t="s">
        <v>279</v>
      </c>
      <c r="C323" s="4" t="str">
        <f>"叶保端"</f>
        <v>叶保端</v>
      </c>
      <c r="D323" s="3" t="s">
        <v>305</v>
      </c>
    </row>
    <row r="324" spans="1:4" ht="30" customHeight="1">
      <c r="A324" s="3">
        <v>322</v>
      </c>
      <c r="B324" s="4" t="s">
        <v>279</v>
      </c>
      <c r="C324" s="4" t="str">
        <f>"王晓梅"</f>
        <v>王晓梅</v>
      </c>
      <c r="D324" s="3" t="s">
        <v>306</v>
      </c>
    </row>
    <row r="325" spans="1:4" ht="30" customHeight="1">
      <c r="A325" s="3">
        <v>323</v>
      </c>
      <c r="B325" s="4" t="s">
        <v>279</v>
      </c>
      <c r="C325" s="4" t="str">
        <f>"黄婷婷"</f>
        <v>黄婷婷</v>
      </c>
      <c r="D325" s="3" t="s">
        <v>307</v>
      </c>
    </row>
    <row r="326" spans="1:4" ht="30" customHeight="1">
      <c r="A326" s="3">
        <v>324</v>
      </c>
      <c r="B326" s="4" t="s">
        <v>279</v>
      </c>
      <c r="C326" s="4" t="str">
        <f>"何月朋"</f>
        <v>何月朋</v>
      </c>
      <c r="D326" s="3" t="s">
        <v>308</v>
      </c>
    </row>
    <row r="327" spans="1:4" ht="30" customHeight="1">
      <c r="A327" s="3">
        <v>325</v>
      </c>
      <c r="B327" s="4" t="s">
        <v>279</v>
      </c>
      <c r="C327" s="4" t="str">
        <f>"荣婧妍"</f>
        <v>荣婧妍</v>
      </c>
      <c r="D327" s="3" t="s">
        <v>309</v>
      </c>
    </row>
    <row r="328" spans="1:4" ht="30" customHeight="1">
      <c r="A328" s="3">
        <v>326</v>
      </c>
      <c r="B328" s="4" t="s">
        <v>279</v>
      </c>
      <c r="C328" s="4" t="str">
        <f>"李静"</f>
        <v>李静</v>
      </c>
      <c r="D328" s="3" t="s">
        <v>310</v>
      </c>
    </row>
    <row r="329" spans="1:4" ht="30" customHeight="1">
      <c r="A329" s="3">
        <v>327</v>
      </c>
      <c r="B329" s="4" t="s">
        <v>279</v>
      </c>
      <c r="C329" s="4" t="str">
        <f>"吴瑞运"</f>
        <v>吴瑞运</v>
      </c>
      <c r="D329" s="3" t="s">
        <v>311</v>
      </c>
    </row>
    <row r="330" spans="1:4" ht="30" customHeight="1">
      <c r="A330" s="3">
        <v>328</v>
      </c>
      <c r="B330" s="4" t="s">
        <v>279</v>
      </c>
      <c r="C330" s="4" t="str">
        <f>"陈婷"</f>
        <v>陈婷</v>
      </c>
      <c r="D330" s="3" t="s">
        <v>312</v>
      </c>
    </row>
    <row r="331" spans="1:4" ht="30" customHeight="1">
      <c r="A331" s="3">
        <v>329</v>
      </c>
      <c r="B331" s="4" t="s">
        <v>279</v>
      </c>
      <c r="C331" s="4" t="str">
        <f>"王雪倩"</f>
        <v>王雪倩</v>
      </c>
      <c r="D331" s="3" t="s">
        <v>313</v>
      </c>
    </row>
    <row r="332" spans="1:4" ht="30" customHeight="1">
      <c r="A332" s="3">
        <v>330</v>
      </c>
      <c r="B332" s="4" t="s">
        <v>279</v>
      </c>
      <c r="C332" s="4" t="str">
        <f>"许阳润"</f>
        <v>许阳润</v>
      </c>
      <c r="D332" s="3" t="s">
        <v>314</v>
      </c>
    </row>
    <row r="333" spans="1:4" ht="30" customHeight="1">
      <c r="A333" s="3">
        <v>331</v>
      </c>
      <c r="B333" s="4" t="s">
        <v>279</v>
      </c>
      <c r="C333" s="4" t="str">
        <f>"吴宏华"</f>
        <v>吴宏华</v>
      </c>
      <c r="D333" s="3" t="s">
        <v>315</v>
      </c>
    </row>
    <row r="334" spans="1:4" ht="30" customHeight="1">
      <c r="A334" s="3">
        <v>332</v>
      </c>
      <c r="B334" s="4" t="s">
        <v>279</v>
      </c>
      <c r="C334" s="4" t="str">
        <f>"黄贯咪"</f>
        <v>黄贯咪</v>
      </c>
      <c r="D334" s="3" t="s">
        <v>316</v>
      </c>
    </row>
    <row r="335" spans="1:4" ht="30" customHeight="1">
      <c r="A335" s="3">
        <v>333</v>
      </c>
      <c r="B335" s="4" t="s">
        <v>279</v>
      </c>
      <c r="C335" s="4" t="str">
        <f>"麦虹"</f>
        <v>麦虹</v>
      </c>
      <c r="D335" s="3" t="s">
        <v>295</v>
      </c>
    </row>
    <row r="336" spans="1:4" ht="30" customHeight="1">
      <c r="A336" s="3">
        <v>334</v>
      </c>
      <c r="B336" s="4" t="s">
        <v>279</v>
      </c>
      <c r="C336" s="4" t="str">
        <f>"林小莹"</f>
        <v>林小莹</v>
      </c>
      <c r="D336" s="3" t="s">
        <v>317</v>
      </c>
    </row>
    <row r="337" spans="1:4" ht="30" customHeight="1">
      <c r="A337" s="3">
        <v>335</v>
      </c>
      <c r="B337" s="4" t="s">
        <v>279</v>
      </c>
      <c r="C337" s="4" t="str">
        <f>"董柠柠"</f>
        <v>董柠柠</v>
      </c>
      <c r="D337" s="3" t="s">
        <v>318</v>
      </c>
    </row>
    <row r="338" spans="1:4" ht="30" customHeight="1">
      <c r="A338" s="3">
        <v>336</v>
      </c>
      <c r="B338" s="4" t="s">
        <v>279</v>
      </c>
      <c r="C338" s="4" t="str">
        <f>"施美虹"</f>
        <v>施美虹</v>
      </c>
      <c r="D338" s="3" t="s">
        <v>319</v>
      </c>
    </row>
    <row r="339" spans="1:4" ht="30" customHeight="1">
      <c r="A339" s="3">
        <v>337</v>
      </c>
      <c r="B339" s="4" t="s">
        <v>279</v>
      </c>
      <c r="C339" s="4" t="str">
        <f>"王秀丽"</f>
        <v>王秀丽</v>
      </c>
      <c r="D339" s="3" t="s">
        <v>320</v>
      </c>
    </row>
    <row r="340" spans="1:4" ht="30" customHeight="1">
      <c r="A340" s="3">
        <v>338</v>
      </c>
      <c r="B340" s="4" t="s">
        <v>279</v>
      </c>
      <c r="C340" s="4" t="str">
        <f>"李思君"</f>
        <v>李思君</v>
      </c>
      <c r="D340" s="3" t="s">
        <v>321</v>
      </c>
    </row>
    <row r="341" spans="1:4" ht="30" customHeight="1">
      <c r="A341" s="3">
        <v>339</v>
      </c>
      <c r="B341" s="4" t="s">
        <v>279</v>
      </c>
      <c r="C341" s="4" t="str">
        <f>"夏顾宇"</f>
        <v>夏顾宇</v>
      </c>
      <c r="D341" s="3" t="s">
        <v>322</v>
      </c>
    </row>
    <row r="342" spans="1:4" ht="30" customHeight="1">
      <c r="A342" s="3">
        <v>340</v>
      </c>
      <c r="B342" s="4" t="s">
        <v>279</v>
      </c>
      <c r="C342" s="4" t="str">
        <f>"李冬萍"</f>
        <v>李冬萍</v>
      </c>
      <c r="D342" s="3" t="s">
        <v>323</v>
      </c>
    </row>
    <row r="343" spans="1:4" ht="30" customHeight="1">
      <c r="A343" s="3">
        <v>341</v>
      </c>
      <c r="B343" s="4" t="s">
        <v>279</v>
      </c>
      <c r="C343" s="4" t="str">
        <f>"江浪"</f>
        <v>江浪</v>
      </c>
      <c r="D343" s="3" t="s">
        <v>324</v>
      </c>
    </row>
    <row r="344" spans="1:4" ht="30" customHeight="1">
      <c r="A344" s="3">
        <v>342</v>
      </c>
      <c r="B344" s="4" t="s">
        <v>279</v>
      </c>
      <c r="C344" s="4" t="str">
        <f>"吴芷"</f>
        <v>吴芷</v>
      </c>
      <c r="D344" s="3" t="s">
        <v>325</v>
      </c>
    </row>
    <row r="345" spans="1:4" ht="30" customHeight="1">
      <c r="A345" s="3">
        <v>343</v>
      </c>
      <c r="B345" s="4" t="s">
        <v>279</v>
      </c>
      <c r="C345" s="4" t="str">
        <f>"关宇辰"</f>
        <v>关宇辰</v>
      </c>
      <c r="D345" s="3" t="s">
        <v>326</v>
      </c>
    </row>
    <row r="346" spans="1:4" ht="30" customHeight="1">
      <c r="A346" s="3">
        <v>344</v>
      </c>
      <c r="B346" s="4" t="s">
        <v>279</v>
      </c>
      <c r="C346" s="4" t="str">
        <f>"唐如花"</f>
        <v>唐如花</v>
      </c>
      <c r="D346" s="3" t="s">
        <v>327</v>
      </c>
    </row>
    <row r="347" spans="1:4" ht="30" customHeight="1">
      <c r="A347" s="3">
        <v>345</v>
      </c>
      <c r="B347" s="4" t="s">
        <v>279</v>
      </c>
      <c r="C347" s="4" t="str">
        <f>"谢上珠"</f>
        <v>谢上珠</v>
      </c>
      <c r="D347" s="3" t="s">
        <v>328</v>
      </c>
    </row>
    <row r="348" spans="1:4" ht="30" customHeight="1">
      <c r="A348" s="3">
        <v>346</v>
      </c>
      <c r="B348" s="4" t="s">
        <v>279</v>
      </c>
      <c r="C348" s="4" t="str">
        <f>"洪小曼"</f>
        <v>洪小曼</v>
      </c>
      <c r="D348" s="3" t="s">
        <v>329</v>
      </c>
    </row>
    <row r="349" spans="1:4" ht="30" customHeight="1">
      <c r="A349" s="3">
        <v>347</v>
      </c>
      <c r="B349" s="4" t="s">
        <v>279</v>
      </c>
      <c r="C349" s="4" t="str">
        <f>"陈姣翡"</f>
        <v>陈姣翡</v>
      </c>
      <c r="D349" s="3" t="s">
        <v>330</v>
      </c>
    </row>
    <row r="350" spans="1:4" ht="30" customHeight="1">
      <c r="A350" s="3">
        <v>348</v>
      </c>
      <c r="B350" s="4" t="s">
        <v>279</v>
      </c>
      <c r="C350" s="4" t="str">
        <f>"詹翠玉"</f>
        <v>詹翠玉</v>
      </c>
      <c r="D350" s="3" t="s">
        <v>331</v>
      </c>
    </row>
    <row r="351" spans="1:4" ht="30" customHeight="1">
      <c r="A351" s="3">
        <v>349</v>
      </c>
      <c r="B351" s="4" t="s">
        <v>279</v>
      </c>
      <c r="C351" s="4" t="str">
        <f>"周莉"</f>
        <v>周莉</v>
      </c>
      <c r="D351" s="3" t="s">
        <v>332</v>
      </c>
    </row>
    <row r="352" spans="1:4" ht="30" customHeight="1">
      <c r="A352" s="3">
        <v>350</v>
      </c>
      <c r="B352" s="4" t="s">
        <v>279</v>
      </c>
      <c r="C352" s="4" t="str">
        <f>"黄瑞妹"</f>
        <v>黄瑞妹</v>
      </c>
      <c r="D352" s="3" t="s">
        <v>333</v>
      </c>
    </row>
    <row r="353" spans="1:4" ht="30" customHeight="1">
      <c r="A353" s="3">
        <v>351</v>
      </c>
      <c r="B353" s="4" t="s">
        <v>279</v>
      </c>
      <c r="C353" s="4" t="str">
        <f>"何泽玲"</f>
        <v>何泽玲</v>
      </c>
      <c r="D353" s="3" t="s">
        <v>334</v>
      </c>
    </row>
    <row r="354" spans="1:4" ht="30" customHeight="1">
      <c r="A354" s="3">
        <v>352</v>
      </c>
      <c r="B354" s="4" t="s">
        <v>279</v>
      </c>
      <c r="C354" s="4" t="str">
        <f>"高悦"</f>
        <v>高悦</v>
      </c>
      <c r="D354" s="3" t="s">
        <v>335</v>
      </c>
    </row>
    <row r="355" spans="1:4" ht="30" customHeight="1">
      <c r="A355" s="3">
        <v>353</v>
      </c>
      <c r="B355" s="4" t="s">
        <v>279</v>
      </c>
      <c r="C355" s="4" t="str">
        <f>"林海霞"</f>
        <v>林海霞</v>
      </c>
      <c r="D355" s="3" t="s">
        <v>336</v>
      </c>
    </row>
    <row r="356" spans="1:4" ht="30" customHeight="1">
      <c r="A356" s="3">
        <v>354</v>
      </c>
      <c r="B356" s="4" t="s">
        <v>279</v>
      </c>
      <c r="C356" s="4" t="str">
        <f>"李有茂"</f>
        <v>李有茂</v>
      </c>
      <c r="D356" s="3" t="s">
        <v>337</v>
      </c>
    </row>
    <row r="357" spans="1:4" ht="30" customHeight="1">
      <c r="A357" s="3">
        <v>355</v>
      </c>
      <c r="B357" s="4" t="s">
        <v>279</v>
      </c>
      <c r="C357" s="4" t="str">
        <f>"邢莉莉"</f>
        <v>邢莉莉</v>
      </c>
      <c r="D357" s="3" t="s">
        <v>21</v>
      </c>
    </row>
    <row r="358" spans="1:4" ht="30" customHeight="1">
      <c r="A358" s="3">
        <v>356</v>
      </c>
      <c r="B358" s="4" t="s">
        <v>279</v>
      </c>
      <c r="C358" s="4" t="str">
        <f>"陈玉曼"</f>
        <v>陈玉曼</v>
      </c>
      <c r="D358" s="3" t="s">
        <v>338</v>
      </c>
    </row>
    <row r="359" spans="1:4" ht="30" customHeight="1">
      <c r="A359" s="3">
        <v>357</v>
      </c>
      <c r="B359" s="4" t="s">
        <v>279</v>
      </c>
      <c r="C359" s="4" t="str">
        <f>"郭军强"</f>
        <v>郭军强</v>
      </c>
      <c r="D359" s="3" t="s">
        <v>339</v>
      </c>
    </row>
    <row r="360" spans="1:4" ht="30" customHeight="1">
      <c r="A360" s="3">
        <v>358</v>
      </c>
      <c r="B360" s="4" t="s">
        <v>279</v>
      </c>
      <c r="C360" s="4" t="str">
        <f>"王金雅"</f>
        <v>王金雅</v>
      </c>
      <c r="D360" s="3" t="s">
        <v>340</v>
      </c>
    </row>
    <row r="361" spans="1:4" ht="30" customHeight="1">
      <c r="A361" s="3">
        <v>359</v>
      </c>
      <c r="B361" s="4" t="s">
        <v>279</v>
      </c>
      <c r="C361" s="4" t="str">
        <f>"邢丹云"</f>
        <v>邢丹云</v>
      </c>
      <c r="D361" s="3" t="s">
        <v>341</v>
      </c>
    </row>
    <row r="362" spans="1:4" ht="30" customHeight="1">
      <c r="A362" s="3">
        <v>360</v>
      </c>
      <c r="B362" s="4" t="s">
        <v>279</v>
      </c>
      <c r="C362" s="4" t="str">
        <f>"邢清瑶"</f>
        <v>邢清瑶</v>
      </c>
      <c r="D362" s="3" t="s">
        <v>198</v>
      </c>
    </row>
    <row r="363" spans="1:4" ht="30" customHeight="1">
      <c r="A363" s="3">
        <v>361</v>
      </c>
      <c r="B363" s="4" t="s">
        <v>279</v>
      </c>
      <c r="C363" s="4" t="str">
        <f>"王菲"</f>
        <v>王菲</v>
      </c>
      <c r="D363" s="3" t="s">
        <v>342</v>
      </c>
    </row>
    <row r="364" spans="1:4" ht="30" customHeight="1">
      <c r="A364" s="3">
        <v>362</v>
      </c>
      <c r="B364" s="4" t="s">
        <v>279</v>
      </c>
      <c r="C364" s="4" t="str">
        <f>"苏金兰"</f>
        <v>苏金兰</v>
      </c>
      <c r="D364" s="3" t="s">
        <v>343</v>
      </c>
    </row>
    <row r="365" spans="1:4" ht="30" customHeight="1">
      <c r="A365" s="3">
        <v>363</v>
      </c>
      <c r="B365" s="4" t="s">
        <v>279</v>
      </c>
      <c r="C365" s="4" t="str">
        <f>"陈真霞"</f>
        <v>陈真霞</v>
      </c>
      <c r="D365" s="3" t="s">
        <v>344</v>
      </c>
    </row>
    <row r="366" spans="1:4" ht="30" customHeight="1">
      <c r="A366" s="3">
        <v>364</v>
      </c>
      <c r="B366" s="4" t="s">
        <v>279</v>
      </c>
      <c r="C366" s="4" t="str">
        <f>"黄德志"</f>
        <v>黄德志</v>
      </c>
      <c r="D366" s="3" t="s">
        <v>345</v>
      </c>
    </row>
    <row r="367" spans="1:4" ht="30" customHeight="1">
      <c r="A367" s="3">
        <v>365</v>
      </c>
      <c r="B367" s="4" t="s">
        <v>279</v>
      </c>
      <c r="C367" s="4" t="str">
        <f>"董安纯"</f>
        <v>董安纯</v>
      </c>
      <c r="D367" s="3" t="s">
        <v>346</v>
      </c>
    </row>
    <row r="368" spans="1:4" ht="30" customHeight="1">
      <c r="A368" s="3">
        <v>366</v>
      </c>
      <c r="B368" s="4" t="s">
        <v>279</v>
      </c>
      <c r="C368" s="4" t="str">
        <f>"孙洁"</f>
        <v>孙洁</v>
      </c>
      <c r="D368" s="3" t="s">
        <v>347</v>
      </c>
    </row>
    <row r="369" spans="1:4" ht="30" customHeight="1">
      <c r="A369" s="3">
        <v>367</v>
      </c>
      <c r="B369" s="4" t="s">
        <v>279</v>
      </c>
      <c r="C369" s="4" t="str">
        <f>"黎传茂"</f>
        <v>黎传茂</v>
      </c>
      <c r="D369" s="3" t="s">
        <v>348</v>
      </c>
    </row>
    <row r="370" spans="1:4" ht="30" customHeight="1">
      <c r="A370" s="3">
        <v>368</v>
      </c>
      <c r="B370" s="4" t="s">
        <v>279</v>
      </c>
      <c r="C370" s="4" t="str">
        <f>"赵开朝"</f>
        <v>赵开朝</v>
      </c>
      <c r="D370" s="3" t="s">
        <v>349</v>
      </c>
    </row>
    <row r="371" spans="1:4" ht="30" customHeight="1">
      <c r="A371" s="3">
        <v>369</v>
      </c>
      <c r="B371" s="4" t="s">
        <v>279</v>
      </c>
      <c r="C371" s="4" t="str">
        <f>"陈学慧"</f>
        <v>陈学慧</v>
      </c>
      <c r="D371" s="3" t="s">
        <v>317</v>
      </c>
    </row>
    <row r="372" spans="1:4" ht="30" customHeight="1">
      <c r="A372" s="3">
        <v>370</v>
      </c>
      <c r="B372" s="4" t="s">
        <v>279</v>
      </c>
      <c r="C372" s="4" t="str">
        <f>"马媛媛"</f>
        <v>马媛媛</v>
      </c>
      <c r="D372" s="3" t="s">
        <v>350</v>
      </c>
    </row>
    <row r="373" spans="1:4" ht="30" customHeight="1">
      <c r="A373" s="3">
        <v>371</v>
      </c>
      <c r="B373" s="4" t="s">
        <v>279</v>
      </c>
      <c r="C373" s="4" t="str">
        <f>"裴威侃"</f>
        <v>裴威侃</v>
      </c>
      <c r="D373" s="3" t="s">
        <v>351</v>
      </c>
    </row>
    <row r="374" spans="1:4" ht="30" customHeight="1">
      <c r="A374" s="3">
        <v>372</v>
      </c>
      <c r="B374" s="4" t="s">
        <v>279</v>
      </c>
      <c r="C374" s="4" t="str">
        <f>"龙洋"</f>
        <v>龙洋</v>
      </c>
      <c r="D374" s="3" t="s">
        <v>352</v>
      </c>
    </row>
    <row r="375" spans="1:4" ht="30" customHeight="1">
      <c r="A375" s="3">
        <v>373</v>
      </c>
      <c r="B375" s="4" t="s">
        <v>279</v>
      </c>
      <c r="C375" s="4" t="str">
        <f>"蒋容"</f>
        <v>蒋容</v>
      </c>
      <c r="D375" s="3" t="s">
        <v>353</v>
      </c>
    </row>
    <row r="376" spans="1:4" ht="30" customHeight="1">
      <c r="A376" s="3">
        <v>374</v>
      </c>
      <c r="B376" s="4" t="s">
        <v>279</v>
      </c>
      <c r="C376" s="4" t="str">
        <f>"倪胜永"</f>
        <v>倪胜永</v>
      </c>
      <c r="D376" s="3" t="s">
        <v>354</v>
      </c>
    </row>
    <row r="377" spans="1:4" ht="30" customHeight="1">
      <c r="A377" s="3">
        <v>375</v>
      </c>
      <c r="B377" s="4" t="s">
        <v>279</v>
      </c>
      <c r="C377" s="4" t="str">
        <f>"萨仁其木格"</f>
        <v>萨仁其木格</v>
      </c>
      <c r="D377" s="3" t="s">
        <v>355</v>
      </c>
    </row>
    <row r="378" spans="1:4" ht="30" customHeight="1">
      <c r="A378" s="3">
        <v>376</v>
      </c>
      <c r="B378" s="4" t="s">
        <v>279</v>
      </c>
      <c r="C378" s="4" t="str">
        <f>"吴妹"</f>
        <v>吴妹</v>
      </c>
      <c r="D378" s="3" t="s">
        <v>356</v>
      </c>
    </row>
    <row r="379" spans="1:4" ht="30" customHeight="1">
      <c r="A379" s="3">
        <v>377</v>
      </c>
      <c r="B379" s="4" t="s">
        <v>279</v>
      </c>
      <c r="C379" s="4" t="str">
        <f>"罗立果"</f>
        <v>罗立果</v>
      </c>
      <c r="D379" s="3" t="s">
        <v>357</v>
      </c>
    </row>
    <row r="380" spans="1:4" ht="30" customHeight="1">
      <c r="A380" s="3">
        <v>378</v>
      </c>
      <c r="B380" s="4" t="s">
        <v>279</v>
      </c>
      <c r="C380" s="4" t="str">
        <f>"朱诗畅"</f>
        <v>朱诗畅</v>
      </c>
      <c r="D380" s="3" t="s">
        <v>358</v>
      </c>
    </row>
    <row r="381" spans="1:4" ht="30" customHeight="1">
      <c r="A381" s="3">
        <v>379</v>
      </c>
      <c r="B381" s="4" t="s">
        <v>279</v>
      </c>
      <c r="C381" s="4" t="str">
        <f>"胡丹"</f>
        <v>胡丹</v>
      </c>
      <c r="D381" s="3" t="s">
        <v>359</v>
      </c>
    </row>
    <row r="382" spans="1:4" ht="30" customHeight="1">
      <c r="A382" s="3">
        <v>380</v>
      </c>
      <c r="B382" s="4" t="s">
        <v>279</v>
      </c>
      <c r="C382" s="4" t="str">
        <f>"高志春"</f>
        <v>高志春</v>
      </c>
      <c r="D382" s="3" t="s">
        <v>360</v>
      </c>
    </row>
    <row r="383" spans="1:4" ht="30" customHeight="1">
      <c r="A383" s="3">
        <v>381</v>
      </c>
      <c r="B383" s="4" t="s">
        <v>279</v>
      </c>
      <c r="C383" s="4" t="str">
        <f>"覃贞怡"</f>
        <v>覃贞怡</v>
      </c>
      <c r="D383" s="3" t="s">
        <v>361</v>
      </c>
    </row>
    <row r="384" spans="1:4" ht="30" customHeight="1">
      <c r="A384" s="3">
        <v>382</v>
      </c>
      <c r="B384" s="4" t="s">
        <v>279</v>
      </c>
      <c r="C384" s="4" t="str">
        <f>"苏朝露"</f>
        <v>苏朝露</v>
      </c>
      <c r="D384" s="3" t="s">
        <v>362</v>
      </c>
    </row>
    <row r="385" spans="1:4" ht="30" customHeight="1">
      <c r="A385" s="3">
        <v>383</v>
      </c>
      <c r="B385" s="4" t="s">
        <v>279</v>
      </c>
      <c r="C385" s="4" t="str">
        <f>"郑扬玲"</f>
        <v>郑扬玲</v>
      </c>
      <c r="D385" s="3" t="s">
        <v>363</v>
      </c>
    </row>
    <row r="386" spans="1:4" ht="30" customHeight="1">
      <c r="A386" s="3">
        <v>384</v>
      </c>
      <c r="B386" s="4" t="s">
        <v>279</v>
      </c>
      <c r="C386" s="4" t="str">
        <f>"赵晓坚"</f>
        <v>赵晓坚</v>
      </c>
      <c r="D386" s="3" t="s">
        <v>364</v>
      </c>
    </row>
    <row r="387" spans="1:4" ht="30" customHeight="1">
      <c r="A387" s="3">
        <v>385</v>
      </c>
      <c r="B387" s="4" t="s">
        <v>279</v>
      </c>
      <c r="C387" s="4" t="str">
        <f>"石翠引"</f>
        <v>石翠引</v>
      </c>
      <c r="D387" s="3" t="s">
        <v>365</v>
      </c>
    </row>
    <row r="388" spans="1:4" ht="30" customHeight="1">
      <c r="A388" s="3">
        <v>386</v>
      </c>
      <c r="B388" s="4" t="s">
        <v>279</v>
      </c>
      <c r="C388" s="4" t="str">
        <f>"潘帆"</f>
        <v>潘帆</v>
      </c>
      <c r="D388" s="3" t="s">
        <v>21</v>
      </c>
    </row>
    <row r="389" spans="1:4" ht="30" customHeight="1">
      <c r="A389" s="3">
        <v>387</v>
      </c>
      <c r="B389" s="4" t="s">
        <v>279</v>
      </c>
      <c r="C389" s="4" t="str">
        <f>"陈初坤"</f>
        <v>陈初坤</v>
      </c>
      <c r="D389" s="3" t="s">
        <v>366</v>
      </c>
    </row>
    <row r="390" spans="1:4" ht="30" customHeight="1">
      <c r="A390" s="3">
        <v>388</v>
      </c>
      <c r="B390" s="4" t="s">
        <v>279</v>
      </c>
      <c r="C390" s="4" t="str">
        <f>"韩晓宇"</f>
        <v>韩晓宇</v>
      </c>
      <c r="D390" s="3" t="s">
        <v>367</v>
      </c>
    </row>
    <row r="391" spans="1:4" ht="30" customHeight="1">
      <c r="A391" s="3">
        <v>389</v>
      </c>
      <c r="B391" s="4" t="s">
        <v>279</v>
      </c>
      <c r="C391" s="4" t="str">
        <f>"林丽燕"</f>
        <v>林丽燕</v>
      </c>
      <c r="D391" s="3" t="s">
        <v>368</v>
      </c>
    </row>
    <row r="392" spans="1:4" ht="30" customHeight="1">
      <c r="A392" s="3">
        <v>390</v>
      </c>
      <c r="B392" s="4" t="s">
        <v>279</v>
      </c>
      <c r="C392" s="4" t="str">
        <f>"王慧雯"</f>
        <v>王慧雯</v>
      </c>
      <c r="D392" s="3" t="s">
        <v>369</v>
      </c>
    </row>
    <row r="393" spans="1:4" ht="30" customHeight="1">
      <c r="A393" s="3">
        <v>391</v>
      </c>
      <c r="B393" s="4" t="s">
        <v>279</v>
      </c>
      <c r="C393" s="4" t="str">
        <f>"毕云天"</f>
        <v>毕云天</v>
      </c>
      <c r="D393" s="3" t="s">
        <v>370</v>
      </c>
    </row>
    <row r="394" spans="1:4" ht="30" customHeight="1">
      <c r="A394" s="3">
        <v>392</v>
      </c>
      <c r="B394" s="4" t="s">
        <v>279</v>
      </c>
      <c r="C394" s="4" t="str">
        <f>"邢维满"</f>
        <v>邢维满</v>
      </c>
      <c r="D394" s="3" t="s">
        <v>371</v>
      </c>
    </row>
    <row r="395" spans="1:4" ht="30" customHeight="1">
      <c r="A395" s="3">
        <v>393</v>
      </c>
      <c r="B395" s="4" t="s">
        <v>279</v>
      </c>
      <c r="C395" s="4" t="str">
        <f>"林朝怡"</f>
        <v>林朝怡</v>
      </c>
      <c r="D395" s="3" t="s">
        <v>372</v>
      </c>
    </row>
    <row r="396" spans="1:4" ht="30" customHeight="1">
      <c r="A396" s="3">
        <v>394</v>
      </c>
      <c r="B396" s="4" t="s">
        <v>279</v>
      </c>
      <c r="C396" s="4" t="str">
        <f>"李媛"</f>
        <v>李媛</v>
      </c>
      <c r="D396" s="3" t="s">
        <v>373</v>
      </c>
    </row>
    <row r="397" spans="1:4" ht="30" customHeight="1">
      <c r="A397" s="3">
        <v>395</v>
      </c>
      <c r="B397" s="4" t="s">
        <v>279</v>
      </c>
      <c r="C397" s="4" t="str">
        <f>"倪鑫钢"</f>
        <v>倪鑫钢</v>
      </c>
      <c r="D397" s="3" t="s">
        <v>374</v>
      </c>
    </row>
    <row r="398" spans="1:4" ht="30" customHeight="1">
      <c r="A398" s="3">
        <v>396</v>
      </c>
      <c r="B398" s="4" t="s">
        <v>279</v>
      </c>
      <c r="C398" s="4" t="str">
        <f>"羊惠俊"</f>
        <v>羊惠俊</v>
      </c>
      <c r="D398" s="3" t="s">
        <v>375</v>
      </c>
    </row>
    <row r="399" spans="1:4" ht="30" customHeight="1">
      <c r="A399" s="3">
        <v>397</v>
      </c>
      <c r="B399" s="4" t="s">
        <v>279</v>
      </c>
      <c r="C399" s="4" t="str">
        <f>"陈志霞"</f>
        <v>陈志霞</v>
      </c>
      <c r="D399" s="3" t="s">
        <v>376</v>
      </c>
    </row>
    <row r="400" spans="1:4" ht="30" customHeight="1">
      <c r="A400" s="3">
        <v>398</v>
      </c>
      <c r="B400" s="4" t="s">
        <v>279</v>
      </c>
      <c r="C400" s="4" t="str">
        <f>"吴霞梅"</f>
        <v>吴霞梅</v>
      </c>
      <c r="D400" s="3" t="s">
        <v>377</v>
      </c>
    </row>
    <row r="401" spans="1:4" ht="30" customHeight="1">
      <c r="A401" s="3">
        <v>399</v>
      </c>
      <c r="B401" s="4" t="s">
        <v>279</v>
      </c>
      <c r="C401" s="4" t="str">
        <f>"李小雪"</f>
        <v>李小雪</v>
      </c>
      <c r="D401" s="3" t="s">
        <v>378</v>
      </c>
    </row>
    <row r="402" spans="1:4" ht="30" customHeight="1">
      <c r="A402" s="3">
        <v>400</v>
      </c>
      <c r="B402" s="4" t="s">
        <v>279</v>
      </c>
      <c r="C402" s="4" t="str">
        <f>"覃逍志"</f>
        <v>覃逍志</v>
      </c>
      <c r="D402" s="3" t="s">
        <v>379</v>
      </c>
    </row>
    <row r="403" spans="1:4" ht="30" customHeight="1">
      <c r="A403" s="3">
        <v>401</v>
      </c>
      <c r="B403" s="4" t="s">
        <v>279</v>
      </c>
      <c r="C403" s="4" t="str">
        <f>"谢丽许"</f>
        <v>谢丽许</v>
      </c>
      <c r="D403" s="3" t="s">
        <v>380</v>
      </c>
    </row>
    <row r="404" spans="1:4" ht="30" customHeight="1">
      <c r="A404" s="3">
        <v>402</v>
      </c>
      <c r="B404" s="4" t="s">
        <v>279</v>
      </c>
      <c r="C404" s="4" t="str">
        <f>"赵春萃"</f>
        <v>赵春萃</v>
      </c>
      <c r="D404" s="3" t="s">
        <v>190</v>
      </c>
    </row>
    <row r="405" spans="1:4" ht="30" customHeight="1">
      <c r="A405" s="3">
        <v>403</v>
      </c>
      <c r="B405" s="4" t="s">
        <v>279</v>
      </c>
      <c r="C405" s="4" t="str">
        <f>"邢孔芸"</f>
        <v>邢孔芸</v>
      </c>
      <c r="D405" s="3" t="s">
        <v>381</v>
      </c>
    </row>
    <row r="406" spans="1:4" ht="30" customHeight="1">
      <c r="A406" s="3">
        <v>404</v>
      </c>
      <c r="B406" s="4" t="s">
        <v>279</v>
      </c>
      <c r="C406" s="4" t="str">
        <f>"陈惠娟"</f>
        <v>陈惠娟</v>
      </c>
      <c r="D406" s="3" t="s">
        <v>382</v>
      </c>
    </row>
    <row r="407" spans="1:4" ht="30" customHeight="1">
      <c r="A407" s="3">
        <v>405</v>
      </c>
      <c r="B407" s="4" t="s">
        <v>279</v>
      </c>
      <c r="C407" s="4" t="str">
        <f>"林永斌"</f>
        <v>林永斌</v>
      </c>
      <c r="D407" s="3" t="s">
        <v>383</v>
      </c>
    </row>
    <row r="408" spans="1:4" ht="30" customHeight="1">
      <c r="A408" s="3">
        <v>406</v>
      </c>
      <c r="B408" s="4" t="s">
        <v>279</v>
      </c>
      <c r="C408" s="4" t="str">
        <f>"蒲贝丽"</f>
        <v>蒲贝丽</v>
      </c>
      <c r="D408" s="3" t="s">
        <v>384</v>
      </c>
    </row>
    <row r="409" spans="1:4" ht="30" customHeight="1">
      <c r="A409" s="3">
        <v>407</v>
      </c>
      <c r="B409" s="4" t="s">
        <v>279</v>
      </c>
      <c r="C409" s="4" t="str">
        <f>"符雅娟"</f>
        <v>符雅娟</v>
      </c>
      <c r="D409" s="3" t="s">
        <v>385</v>
      </c>
    </row>
    <row r="410" spans="1:4" ht="30" customHeight="1">
      <c r="A410" s="3">
        <v>408</v>
      </c>
      <c r="B410" s="4" t="s">
        <v>279</v>
      </c>
      <c r="C410" s="4" t="str">
        <f>"高琴琴"</f>
        <v>高琴琴</v>
      </c>
      <c r="D410" s="3" t="s">
        <v>386</v>
      </c>
    </row>
    <row r="411" spans="1:4" ht="30" customHeight="1">
      <c r="A411" s="3">
        <v>409</v>
      </c>
      <c r="B411" s="4" t="s">
        <v>279</v>
      </c>
      <c r="C411" s="4" t="str">
        <f>"黄彩荧"</f>
        <v>黄彩荧</v>
      </c>
      <c r="D411" s="3" t="s">
        <v>387</v>
      </c>
    </row>
    <row r="412" spans="1:4" ht="30" customHeight="1">
      <c r="A412" s="3">
        <v>410</v>
      </c>
      <c r="B412" s="4" t="s">
        <v>279</v>
      </c>
      <c r="C412" s="4" t="str">
        <f>"姚秀雯"</f>
        <v>姚秀雯</v>
      </c>
      <c r="D412" s="3" t="s">
        <v>388</v>
      </c>
    </row>
    <row r="413" spans="1:4" ht="30" customHeight="1">
      <c r="A413" s="3">
        <v>411</v>
      </c>
      <c r="B413" s="4" t="s">
        <v>279</v>
      </c>
      <c r="C413" s="4" t="str">
        <f>"黄海雪"</f>
        <v>黄海雪</v>
      </c>
      <c r="D413" s="3" t="s">
        <v>389</v>
      </c>
    </row>
    <row r="414" spans="1:4" ht="30" customHeight="1">
      <c r="A414" s="3">
        <v>412</v>
      </c>
      <c r="B414" s="4" t="s">
        <v>279</v>
      </c>
      <c r="C414" s="4" t="str">
        <f>"叶丹"</f>
        <v>叶丹</v>
      </c>
      <c r="D414" s="3" t="s">
        <v>390</v>
      </c>
    </row>
    <row r="415" spans="1:4" ht="30" customHeight="1">
      <c r="A415" s="3">
        <v>413</v>
      </c>
      <c r="B415" s="4" t="s">
        <v>279</v>
      </c>
      <c r="C415" s="4" t="str">
        <f>"王焕"</f>
        <v>王焕</v>
      </c>
      <c r="D415" s="3" t="s">
        <v>391</v>
      </c>
    </row>
    <row r="416" spans="1:4" ht="30" customHeight="1">
      <c r="A416" s="3">
        <v>414</v>
      </c>
      <c r="B416" s="4" t="s">
        <v>279</v>
      </c>
      <c r="C416" s="4" t="str">
        <f>"陈苗苗"</f>
        <v>陈苗苗</v>
      </c>
      <c r="D416" s="3" t="s">
        <v>392</v>
      </c>
    </row>
    <row r="417" spans="1:4" ht="30" customHeight="1">
      <c r="A417" s="3">
        <v>415</v>
      </c>
      <c r="B417" s="4" t="s">
        <v>279</v>
      </c>
      <c r="C417" s="4" t="str">
        <f>"刘亚妹"</f>
        <v>刘亚妹</v>
      </c>
      <c r="D417" s="3" t="s">
        <v>393</v>
      </c>
    </row>
    <row r="418" spans="1:4" ht="30" customHeight="1">
      <c r="A418" s="3">
        <v>416</v>
      </c>
      <c r="B418" s="4" t="s">
        <v>279</v>
      </c>
      <c r="C418" s="4" t="str">
        <f>"骆华转"</f>
        <v>骆华转</v>
      </c>
      <c r="D418" s="3" t="s">
        <v>394</v>
      </c>
    </row>
    <row r="419" spans="1:4" ht="30" customHeight="1">
      <c r="A419" s="3">
        <v>417</v>
      </c>
      <c r="B419" s="4" t="s">
        <v>279</v>
      </c>
      <c r="C419" s="4" t="str">
        <f>"高菩莲"</f>
        <v>高菩莲</v>
      </c>
      <c r="D419" s="3" t="s">
        <v>395</v>
      </c>
    </row>
    <row r="420" spans="1:4" ht="30" customHeight="1">
      <c r="A420" s="3">
        <v>418</v>
      </c>
      <c r="B420" s="4" t="s">
        <v>279</v>
      </c>
      <c r="C420" s="4" t="str">
        <f>"齐见贤"</f>
        <v>齐见贤</v>
      </c>
      <c r="D420" s="3" t="s">
        <v>396</v>
      </c>
    </row>
    <row r="421" spans="1:4" ht="30" customHeight="1">
      <c r="A421" s="3">
        <v>419</v>
      </c>
      <c r="B421" s="4" t="s">
        <v>279</v>
      </c>
      <c r="C421" s="4" t="str">
        <f>"王春苗"</f>
        <v>王春苗</v>
      </c>
      <c r="D421" s="3" t="s">
        <v>397</v>
      </c>
    </row>
    <row r="422" spans="1:4" ht="30" customHeight="1">
      <c r="A422" s="3">
        <v>420</v>
      </c>
      <c r="B422" s="4" t="s">
        <v>279</v>
      </c>
      <c r="C422" s="4" t="str">
        <f>"高芳举"</f>
        <v>高芳举</v>
      </c>
      <c r="D422" s="3" t="s">
        <v>398</v>
      </c>
    </row>
    <row r="423" spans="1:4" ht="30" customHeight="1">
      <c r="A423" s="3">
        <v>421</v>
      </c>
      <c r="B423" s="4" t="s">
        <v>399</v>
      </c>
      <c r="C423" s="4" t="str">
        <f>"郑巧巧"</f>
        <v>郑巧巧</v>
      </c>
      <c r="D423" s="3" t="s">
        <v>364</v>
      </c>
    </row>
    <row r="424" spans="1:4" ht="30" customHeight="1">
      <c r="A424" s="3">
        <v>422</v>
      </c>
      <c r="B424" s="4" t="s">
        <v>399</v>
      </c>
      <c r="C424" s="4" t="str">
        <f>"黄文斌"</f>
        <v>黄文斌</v>
      </c>
      <c r="D424" s="3" t="s">
        <v>400</v>
      </c>
    </row>
    <row r="425" spans="1:4" ht="30" customHeight="1">
      <c r="A425" s="3">
        <v>423</v>
      </c>
      <c r="B425" s="4" t="s">
        <v>399</v>
      </c>
      <c r="C425" s="4" t="str">
        <f>"王汉城"</f>
        <v>王汉城</v>
      </c>
      <c r="D425" s="3" t="s">
        <v>401</v>
      </c>
    </row>
    <row r="426" spans="1:4" ht="30" customHeight="1">
      <c r="A426" s="3">
        <v>424</v>
      </c>
      <c r="B426" s="4" t="s">
        <v>399</v>
      </c>
      <c r="C426" s="4" t="str">
        <f>"黄杰馨"</f>
        <v>黄杰馨</v>
      </c>
      <c r="D426" s="3" t="s">
        <v>402</v>
      </c>
    </row>
    <row r="427" spans="1:4" ht="30" customHeight="1">
      <c r="A427" s="3">
        <v>425</v>
      </c>
      <c r="B427" s="4" t="s">
        <v>399</v>
      </c>
      <c r="C427" s="4" t="str">
        <f>"刘宇娇"</f>
        <v>刘宇娇</v>
      </c>
      <c r="D427" s="3" t="s">
        <v>403</v>
      </c>
    </row>
    <row r="428" spans="1:4" ht="30" customHeight="1">
      <c r="A428" s="3">
        <v>426</v>
      </c>
      <c r="B428" s="4" t="s">
        <v>399</v>
      </c>
      <c r="C428" s="4" t="str">
        <f>"王海兰"</f>
        <v>王海兰</v>
      </c>
      <c r="D428" s="3" t="s">
        <v>404</v>
      </c>
    </row>
    <row r="429" spans="1:4" ht="30" customHeight="1">
      <c r="A429" s="3">
        <v>427</v>
      </c>
      <c r="B429" s="4" t="s">
        <v>399</v>
      </c>
      <c r="C429" s="4" t="str">
        <f>"林觉蓝"</f>
        <v>林觉蓝</v>
      </c>
      <c r="D429" s="3" t="s">
        <v>405</v>
      </c>
    </row>
    <row r="430" spans="1:4" ht="30" customHeight="1">
      <c r="A430" s="3">
        <v>428</v>
      </c>
      <c r="B430" s="4" t="s">
        <v>399</v>
      </c>
      <c r="C430" s="4" t="str">
        <f>"郭锦萱"</f>
        <v>郭锦萱</v>
      </c>
      <c r="D430" s="3" t="s">
        <v>406</v>
      </c>
    </row>
    <row r="431" spans="1:4" ht="30" customHeight="1">
      <c r="A431" s="3">
        <v>429</v>
      </c>
      <c r="B431" s="4" t="s">
        <v>399</v>
      </c>
      <c r="C431" s="4" t="str">
        <f>"李燕芳"</f>
        <v>李燕芳</v>
      </c>
      <c r="D431" s="3" t="s">
        <v>407</v>
      </c>
    </row>
    <row r="432" spans="1:4" ht="30" customHeight="1">
      <c r="A432" s="3">
        <v>430</v>
      </c>
      <c r="B432" s="4" t="s">
        <v>399</v>
      </c>
      <c r="C432" s="4" t="str">
        <f>"苏娜"</f>
        <v>苏娜</v>
      </c>
      <c r="D432" s="3" t="s">
        <v>408</v>
      </c>
    </row>
    <row r="433" spans="1:4" ht="30" customHeight="1">
      <c r="A433" s="3">
        <v>431</v>
      </c>
      <c r="B433" s="4" t="s">
        <v>399</v>
      </c>
      <c r="C433" s="4" t="str">
        <f>"李欣"</f>
        <v>李欣</v>
      </c>
      <c r="D433" s="3" t="s">
        <v>409</v>
      </c>
    </row>
    <row r="434" spans="1:4" ht="30" customHeight="1">
      <c r="A434" s="3">
        <v>432</v>
      </c>
      <c r="B434" s="4" t="s">
        <v>399</v>
      </c>
      <c r="C434" s="4" t="str">
        <f>"黄彩玉"</f>
        <v>黄彩玉</v>
      </c>
      <c r="D434" s="3" t="s">
        <v>410</v>
      </c>
    </row>
    <row r="435" spans="1:4" ht="30" customHeight="1">
      <c r="A435" s="3">
        <v>433</v>
      </c>
      <c r="B435" s="4" t="s">
        <v>399</v>
      </c>
      <c r="C435" s="4" t="str">
        <f>"陈惠儿"</f>
        <v>陈惠儿</v>
      </c>
      <c r="D435" s="3" t="s">
        <v>411</v>
      </c>
    </row>
    <row r="436" spans="1:4" ht="30" customHeight="1">
      <c r="A436" s="3">
        <v>434</v>
      </c>
      <c r="B436" s="4" t="s">
        <v>399</v>
      </c>
      <c r="C436" s="4" t="str">
        <f>"黄水玲"</f>
        <v>黄水玲</v>
      </c>
      <c r="D436" s="3" t="s">
        <v>412</v>
      </c>
    </row>
    <row r="437" spans="1:4" ht="30" customHeight="1">
      <c r="A437" s="3">
        <v>435</v>
      </c>
      <c r="B437" s="4" t="s">
        <v>399</v>
      </c>
      <c r="C437" s="4" t="str">
        <f>"符卓翠"</f>
        <v>符卓翠</v>
      </c>
      <c r="D437" s="3" t="s">
        <v>413</v>
      </c>
    </row>
    <row r="438" spans="1:4" ht="30" customHeight="1">
      <c r="A438" s="3">
        <v>436</v>
      </c>
      <c r="B438" s="4" t="s">
        <v>399</v>
      </c>
      <c r="C438" s="4" t="str">
        <f>"连秀文"</f>
        <v>连秀文</v>
      </c>
      <c r="D438" s="3" t="s">
        <v>414</v>
      </c>
    </row>
    <row r="439" spans="1:4" ht="30" customHeight="1">
      <c r="A439" s="3">
        <v>437</v>
      </c>
      <c r="B439" s="4" t="s">
        <v>399</v>
      </c>
      <c r="C439" s="4" t="str">
        <f>"陈丽平"</f>
        <v>陈丽平</v>
      </c>
      <c r="D439" s="3" t="s">
        <v>415</v>
      </c>
    </row>
    <row r="440" spans="1:4" ht="30" customHeight="1">
      <c r="A440" s="3">
        <v>438</v>
      </c>
      <c r="B440" s="4" t="s">
        <v>399</v>
      </c>
      <c r="C440" s="4" t="str">
        <f>"邢文婷"</f>
        <v>邢文婷</v>
      </c>
      <c r="D440" s="3" t="s">
        <v>416</v>
      </c>
    </row>
    <row r="441" spans="1:4" ht="30" customHeight="1">
      <c r="A441" s="3">
        <v>439</v>
      </c>
      <c r="B441" s="4" t="s">
        <v>399</v>
      </c>
      <c r="C441" s="4" t="str">
        <f>"王小波"</f>
        <v>王小波</v>
      </c>
      <c r="D441" s="3" t="s">
        <v>417</v>
      </c>
    </row>
    <row r="442" spans="1:4" ht="30" customHeight="1">
      <c r="A442" s="3">
        <v>440</v>
      </c>
      <c r="B442" s="4" t="s">
        <v>399</v>
      </c>
      <c r="C442" s="4" t="str">
        <f>"谢晶净"</f>
        <v>谢晶净</v>
      </c>
      <c r="D442" s="3" t="s">
        <v>418</v>
      </c>
    </row>
    <row r="443" spans="1:4" ht="30" customHeight="1">
      <c r="A443" s="3">
        <v>441</v>
      </c>
      <c r="B443" s="4" t="s">
        <v>399</v>
      </c>
      <c r="C443" s="4" t="str">
        <f>"蔡婉怡"</f>
        <v>蔡婉怡</v>
      </c>
      <c r="D443" s="3" t="s">
        <v>31</v>
      </c>
    </row>
    <row r="444" spans="1:4" ht="30" customHeight="1">
      <c r="A444" s="3">
        <v>442</v>
      </c>
      <c r="B444" s="4" t="s">
        <v>399</v>
      </c>
      <c r="C444" s="4" t="str">
        <f>"黄雅莉"</f>
        <v>黄雅莉</v>
      </c>
      <c r="D444" s="3" t="s">
        <v>419</v>
      </c>
    </row>
    <row r="445" spans="1:4" ht="30" customHeight="1">
      <c r="A445" s="3">
        <v>443</v>
      </c>
      <c r="B445" s="4" t="s">
        <v>399</v>
      </c>
      <c r="C445" s="4" t="str">
        <f>"陈丽梅"</f>
        <v>陈丽梅</v>
      </c>
      <c r="D445" s="3" t="s">
        <v>420</v>
      </c>
    </row>
    <row r="446" spans="1:4" ht="30" customHeight="1">
      <c r="A446" s="3">
        <v>444</v>
      </c>
      <c r="B446" s="4" t="s">
        <v>399</v>
      </c>
      <c r="C446" s="4" t="str">
        <f>"郑佳丽"</f>
        <v>郑佳丽</v>
      </c>
      <c r="D446" s="3" t="s">
        <v>421</v>
      </c>
    </row>
    <row r="447" spans="1:4" ht="30" customHeight="1">
      <c r="A447" s="3">
        <v>445</v>
      </c>
      <c r="B447" s="4" t="s">
        <v>399</v>
      </c>
      <c r="C447" s="4" t="str">
        <f>"蒲天星"</f>
        <v>蒲天星</v>
      </c>
      <c r="D447" s="3" t="s">
        <v>422</v>
      </c>
    </row>
    <row r="448" spans="1:4" ht="30" customHeight="1">
      <c r="A448" s="3">
        <v>446</v>
      </c>
      <c r="B448" s="4" t="s">
        <v>399</v>
      </c>
      <c r="C448" s="4" t="str">
        <f>"邢腾巧"</f>
        <v>邢腾巧</v>
      </c>
      <c r="D448" s="3" t="s">
        <v>423</v>
      </c>
    </row>
    <row r="449" spans="1:4" ht="30" customHeight="1">
      <c r="A449" s="3">
        <v>447</v>
      </c>
      <c r="B449" s="4" t="s">
        <v>399</v>
      </c>
      <c r="C449" s="4" t="str">
        <f>"林小夏"</f>
        <v>林小夏</v>
      </c>
      <c r="D449" s="3" t="s">
        <v>21</v>
      </c>
    </row>
    <row r="450" spans="1:4" ht="30" customHeight="1">
      <c r="A450" s="3">
        <v>448</v>
      </c>
      <c r="B450" s="4" t="s">
        <v>399</v>
      </c>
      <c r="C450" s="4" t="str">
        <f>"王莹"</f>
        <v>王莹</v>
      </c>
      <c r="D450" s="3" t="s">
        <v>424</v>
      </c>
    </row>
    <row r="451" spans="1:4" ht="30" customHeight="1">
      <c r="A451" s="3">
        <v>449</v>
      </c>
      <c r="B451" s="4" t="s">
        <v>399</v>
      </c>
      <c r="C451" s="4" t="str">
        <f>"曾慧霏"</f>
        <v>曾慧霏</v>
      </c>
      <c r="D451" s="3" t="s">
        <v>425</v>
      </c>
    </row>
    <row r="452" spans="1:4" ht="30" customHeight="1">
      <c r="A452" s="3">
        <v>450</v>
      </c>
      <c r="B452" s="4" t="s">
        <v>399</v>
      </c>
      <c r="C452" s="4" t="str">
        <f>"王钰婷"</f>
        <v>王钰婷</v>
      </c>
      <c r="D452" s="3" t="s">
        <v>426</v>
      </c>
    </row>
    <row r="453" spans="1:4" ht="30" customHeight="1">
      <c r="A453" s="3">
        <v>451</v>
      </c>
      <c r="B453" s="4" t="s">
        <v>399</v>
      </c>
      <c r="C453" s="4" t="str">
        <f>"陈江"</f>
        <v>陈江</v>
      </c>
      <c r="D453" s="3" t="s">
        <v>427</v>
      </c>
    </row>
    <row r="454" spans="1:4" ht="30" customHeight="1">
      <c r="A454" s="3">
        <v>452</v>
      </c>
      <c r="B454" s="4" t="s">
        <v>399</v>
      </c>
      <c r="C454" s="4" t="str">
        <f>"詹元乾"</f>
        <v>詹元乾</v>
      </c>
      <c r="D454" s="3" t="s">
        <v>59</v>
      </c>
    </row>
    <row r="455" spans="1:4" ht="30" customHeight="1">
      <c r="A455" s="3">
        <v>453</v>
      </c>
      <c r="B455" s="4" t="s">
        <v>399</v>
      </c>
      <c r="C455" s="4" t="str">
        <f>"吴青青"</f>
        <v>吴青青</v>
      </c>
      <c r="D455" s="3" t="s">
        <v>428</v>
      </c>
    </row>
    <row r="456" spans="1:4" ht="30" customHeight="1">
      <c r="A456" s="3">
        <v>454</v>
      </c>
      <c r="B456" s="4" t="s">
        <v>399</v>
      </c>
      <c r="C456" s="4" t="str">
        <f>"陈迎醒"</f>
        <v>陈迎醒</v>
      </c>
      <c r="D456" s="3" t="s">
        <v>146</v>
      </c>
    </row>
    <row r="457" spans="1:4" ht="30" customHeight="1">
      <c r="A457" s="3">
        <v>455</v>
      </c>
      <c r="B457" s="4" t="s">
        <v>399</v>
      </c>
      <c r="C457" s="4" t="str">
        <f>"曾锦"</f>
        <v>曾锦</v>
      </c>
      <c r="D457" s="3" t="s">
        <v>429</v>
      </c>
    </row>
    <row r="458" spans="1:4" ht="30" customHeight="1">
      <c r="A458" s="3">
        <v>456</v>
      </c>
      <c r="B458" s="4" t="s">
        <v>399</v>
      </c>
      <c r="C458" s="4" t="str">
        <f>"陈朝龙"</f>
        <v>陈朝龙</v>
      </c>
      <c r="D458" s="3" t="s">
        <v>430</v>
      </c>
    </row>
    <row r="459" spans="1:4" ht="30" customHeight="1">
      <c r="A459" s="3">
        <v>457</v>
      </c>
      <c r="B459" s="4" t="s">
        <v>399</v>
      </c>
      <c r="C459" s="4" t="str">
        <f>"岑娜"</f>
        <v>岑娜</v>
      </c>
      <c r="D459" s="3" t="s">
        <v>431</v>
      </c>
    </row>
    <row r="460" spans="1:4" ht="30" customHeight="1">
      <c r="A460" s="3">
        <v>458</v>
      </c>
      <c r="B460" s="4" t="s">
        <v>399</v>
      </c>
      <c r="C460" s="4" t="str">
        <f>"文陈华"</f>
        <v>文陈华</v>
      </c>
      <c r="D460" s="3" t="s">
        <v>432</v>
      </c>
    </row>
    <row r="461" spans="1:4" ht="30" customHeight="1">
      <c r="A461" s="3">
        <v>459</v>
      </c>
      <c r="B461" s="4" t="s">
        <v>399</v>
      </c>
      <c r="C461" s="4" t="str">
        <f>"周美君"</f>
        <v>周美君</v>
      </c>
      <c r="D461" s="3" t="s">
        <v>63</v>
      </c>
    </row>
    <row r="462" spans="1:4" ht="30" customHeight="1">
      <c r="A462" s="3">
        <v>460</v>
      </c>
      <c r="B462" s="4" t="s">
        <v>399</v>
      </c>
      <c r="C462" s="4" t="str">
        <f>"曾承明"</f>
        <v>曾承明</v>
      </c>
      <c r="D462" s="3" t="s">
        <v>433</v>
      </c>
    </row>
    <row r="463" spans="1:4" ht="30" customHeight="1">
      <c r="A463" s="3">
        <v>461</v>
      </c>
      <c r="B463" s="4" t="s">
        <v>399</v>
      </c>
      <c r="C463" s="4" t="str">
        <f>"骆晓晶"</f>
        <v>骆晓晶</v>
      </c>
      <c r="D463" s="3" t="s">
        <v>434</v>
      </c>
    </row>
    <row r="464" spans="1:4" ht="30" customHeight="1">
      <c r="A464" s="3">
        <v>462</v>
      </c>
      <c r="B464" s="4" t="s">
        <v>399</v>
      </c>
      <c r="C464" s="4" t="str">
        <f>"邢维婷"</f>
        <v>邢维婷</v>
      </c>
      <c r="D464" s="3" t="s">
        <v>435</v>
      </c>
    </row>
    <row r="465" spans="1:4" ht="30" customHeight="1">
      <c r="A465" s="3">
        <v>463</v>
      </c>
      <c r="B465" s="4" t="s">
        <v>399</v>
      </c>
      <c r="C465" s="4" t="str">
        <f>"陈颖"</f>
        <v>陈颖</v>
      </c>
      <c r="D465" s="3" t="s">
        <v>436</v>
      </c>
    </row>
    <row r="466" spans="1:4" ht="30" customHeight="1">
      <c r="A466" s="3">
        <v>464</v>
      </c>
      <c r="B466" s="4" t="s">
        <v>399</v>
      </c>
      <c r="C466" s="4" t="str">
        <f>"文隋江"</f>
        <v>文隋江</v>
      </c>
      <c r="D466" s="3" t="s">
        <v>6</v>
      </c>
    </row>
    <row r="467" spans="1:4" ht="30" customHeight="1">
      <c r="A467" s="3">
        <v>465</v>
      </c>
      <c r="B467" s="4" t="s">
        <v>399</v>
      </c>
      <c r="C467" s="4" t="str">
        <f>"符治恋"</f>
        <v>符治恋</v>
      </c>
      <c r="D467" s="3" t="s">
        <v>437</v>
      </c>
    </row>
    <row r="468" spans="1:4" ht="30" customHeight="1">
      <c r="A468" s="3">
        <v>466</v>
      </c>
      <c r="B468" s="4" t="s">
        <v>399</v>
      </c>
      <c r="C468" s="4" t="str">
        <f>"王国兴"</f>
        <v>王国兴</v>
      </c>
      <c r="D468" s="3" t="s">
        <v>438</v>
      </c>
    </row>
    <row r="469" spans="1:4" ht="30" customHeight="1">
      <c r="A469" s="3">
        <v>467</v>
      </c>
      <c r="B469" s="4" t="s">
        <v>399</v>
      </c>
      <c r="C469" s="4" t="str">
        <f>"陈祚淀"</f>
        <v>陈祚淀</v>
      </c>
      <c r="D469" s="3" t="s">
        <v>439</v>
      </c>
    </row>
    <row r="470" spans="1:4" ht="30" customHeight="1">
      <c r="A470" s="3">
        <v>468</v>
      </c>
      <c r="B470" s="4" t="s">
        <v>399</v>
      </c>
      <c r="C470" s="4" t="str">
        <f>"王晶晶"</f>
        <v>王晶晶</v>
      </c>
      <c r="D470" s="3" t="s">
        <v>440</v>
      </c>
    </row>
    <row r="471" spans="1:4" ht="30" customHeight="1">
      <c r="A471" s="3">
        <v>469</v>
      </c>
      <c r="B471" s="4" t="s">
        <v>399</v>
      </c>
      <c r="C471" s="4" t="str">
        <f>"许明文"</f>
        <v>许明文</v>
      </c>
      <c r="D471" s="3" t="s">
        <v>441</v>
      </c>
    </row>
    <row r="472" spans="1:4" ht="30" customHeight="1">
      <c r="A472" s="3">
        <v>470</v>
      </c>
      <c r="B472" s="4" t="s">
        <v>399</v>
      </c>
      <c r="C472" s="4" t="str">
        <f>"杨婵娟"</f>
        <v>杨婵娟</v>
      </c>
      <c r="D472" s="3" t="s">
        <v>442</v>
      </c>
    </row>
    <row r="473" spans="1:4" ht="30" customHeight="1">
      <c r="A473" s="3">
        <v>471</v>
      </c>
      <c r="B473" s="4" t="s">
        <v>399</v>
      </c>
      <c r="C473" s="4" t="str">
        <f>"王欢"</f>
        <v>王欢</v>
      </c>
      <c r="D473" s="3" t="s">
        <v>443</v>
      </c>
    </row>
    <row r="474" spans="1:4" ht="30" customHeight="1">
      <c r="A474" s="3">
        <v>472</v>
      </c>
      <c r="B474" s="4" t="s">
        <v>399</v>
      </c>
      <c r="C474" s="4" t="str">
        <f>"符佳"</f>
        <v>符佳</v>
      </c>
      <c r="D474" s="3" t="s">
        <v>444</v>
      </c>
    </row>
    <row r="475" spans="1:4" ht="30" customHeight="1">
      <c r="A475" s="3">
        <v>473</v>
      </c>
      <c r="B475" s="4" t="s">
        <v>399</v>
      </c>
      <c r="C475" s="4" t="str">
        <f>"高国林"</f>
        <v>高国林</v>
      </c>
      <c r="D475" s="3" t="s">
        <v>445</v>
      </c>
    </row>
    <row r="476" spans="1:4" ht="30" customHeight="1">
      <c r="A476" s="3">
        <v>474</v>
      </c>
      <c r="B476" s="4" t="s">
        <v>399</v>
      </c>
      <c r="C476" s="4" t="str">
        <f>"窦晓莹"</f>
        <v>窦晓莹</v>
      </c>
      <c r="D476" s="3" t="s">
        <v>446</v>
      </c>
    </row>
    <row r="477" spans="1:4" ht="30" customHeight="1">
      <c r="A477" s="3">
        <v>475</v>
      </c>
      <c r="B477" s="4" t="s">
        <v>399</v>
      </c>
      <c r="C477" s="4" t="str">
        <f>"赵彩伶"</f>
        <v>赵彩伶</v>
      </c>
      <c r="D477" s="3" t="s">
        <v>447</v>
      </c>
    </row>
    <row r="478" spans="1:4" ht="30" customHeight="1">
      <c r="A478" s="3">
        <v>476</v>
      </c>
      <c r="B478" s="4" t="s">
        <v>399</v>
      </c>
      <c r="C478" s="4" t="str">
        <f>"林烨"</f>
        <v>林烨</v>
      </c>
      <c r="D478" s="3" t="s">
        <v>448</v>
      </c>
    </row>
    <row r="479" spans="1:4" ht="30" customHeight="1">
      <c r="A479" s="3">
        <v>477</v>
      </c>
      <c r="B479" s="4" t="s">
        <v>399</v>
      </c>
      <c r="C479" s="4" t="str">
        <f>"邢鸿娟"</f>
        <v>邢鸿娟</v>
      </c>
      <c r="D479" s="3" t="s">
        <v>449</v>
      </c>
    </row>
    <row r="480" spans="1:4" ht="30" customHeight="1">
      <c r="A480" s="3">
        <v>478</v>
      </c>
      <c r="B480" s="4" t="s">
        <v>399</v>
      </c>
      <c r="C480" s="4" t="str">
        <f>"冯苑芬"</f>
        <v>冯苑芬</v>
      </c>
      <c r="D480" s="3" t="s">
        <v>450</v>
      </c>
    </row>
    <row r="481" spans="1:4" ht="30" customHeight="1">
      <c r="A481" s="3">
        <v>479</v>
      </c>
      <c r="B481" s="4" t="s">
        <v>399</v>
      </c>
      <c r="C481" s="4" t="str">
        <f>"陈玉湲"</f>
        <v>陈玉湲</v>
      </c>
      <c r="D481" s="3" t="s">
        <v>170</v>
      </c>
    </row>
    <row r="482" spans="1:4" ht="30" customHeight="1">
      <c r="A482" s="3">
        <v>480</v>
      </c>
      <c r="B482" s="4" t="s">
        <v>399</v>
      </c>
      <c r="C482" s="4" t="str">
        <f>"周明崖"</f>
        <v>周明崖</v>
      </c>
      <c r="D482" s="3" t="s">
        <v>435</v>
      </c>
    </row>
    <row r="483" spans="1:4" ht="30" customHeight="1">
      <c r="A483" s="3">
        <v>481</v>
      </c>
      <c r="B483" s="4" t="s">
        <v>399</v>
      </c>
      <c r="C483" s="4" t="str">
        <f>"蔡江林"</f>
        <v>蔡江林</v>
      </c>
      <c r="D483" s="3" t="s">
        <v>451</v>
      </c>
    </row>
    <row r="484" spans="1:4" ht="30" customHeight="1">
      <c r="A484" s="3">
        <v>482</v>
      </c>
      <c r="B484" s="4" t="s">
        <v>399</v>
      </c>
      <c r="C484" s="4" t="str">
        <f>"陈云暖"</f>
        <v>陈云暖</v>
      </c>
      <c r="D484" s="3" t="s">
        <v>452</v>
      </c>
    </row>
    <row r="485" spans="1:4" ht="30" customHeight="1">
      <c r="A485" s="3">
        <v>483</v>
      </c>
      <c r="B485" s="4" t="s">
        <v>399</v>
      </c>
      <c r="C485" s="4" t="str">
        <f>"周璨"</f>
        <v>周璨</v>
      </c>
      <c r="D485" s="3" t="s">
        <v>453</v>
      </c>
    </row>
    <row r="486" spans="1:4" ht="30" customHeight="1">
      <c r="A486" s="3">
        <v>484</v>
      </c>
      <c r="B486" s="4" t="s">
        <v>399</v>
      </c>
      <c r="C486" s="4" t="str">
        <f>"杨燕"</f>
        <v>杨燕</v>
      </c>
      <c r="D486" s="3" t="s">
        <v>454</v>
      </c>
    </row>
    <row r="487" spans="1:4" ht="30" customHeight="1">
      <c r="A487" s="3">
        <v>485</v>
      </c>
      <c r="B487" s="4" t="s">
        <v>399</v>
      </c>
      <c r="C487" s="4" t="str">
        <f>"麦小琴"</f>
        <v>麦小琴</v>
      </c>
      <c r="D487" s="3" t="s">
        <v>455</v>
      </c>
    </row>
    <row r="488" spans="1:4" ht="30" customHeight="1">
      <c r="A488" s="3">
        <v>486</v>
      </c>
      <c r="B488" s="4" t="s">
        <v>399</v>
      </c>
      <c r="C488" s="4" t="str">
        <f>"林璧冰"</f>
        <v>林璧冰</v>
      </c>
      <c r="D488" s="3" t="s">
        <v>456</v>
      </c>
    </row>
    <row r="489" spans="1:4" ht="30" customHeight="1">
      <c r="A489" s="3">
        <v>487</v>
      </c>
      <c r="B489" s="4" t="s">
        <v>399</v>
      </c>
      <c r="C489" s="4" t="str">
        <f>"纪萌萌"</f>
        <v>纪萌萌</v>
      </c>
      <c r="D489" s="3" t="s">
        <v>457</v>
      </c>
    </row>
    <row r="490" spans="1:4" ht="30" customHeight="1">
      <c r="A490" s="3">
        <v>488</v>
      </c>
      <c r="B490" s="4" t="s">
        <v>399</v>
      </c>
      <c r="C490" s="4" t="str">
        <f>"王春香"</f>
        <v>王春香</v>
      </c>
      <c r="D490" s="3" t="s">
        <v>104</v>
      </c>
    </row>
    <row r="491" spans="1:4" ht="30" customHeight="1">
      <c r="A491" s="3">
        <v>489</v>
      </c>
      <c r="B491" s="4" t="s">
        <v>399</v>
      </c>
      <c r="C491" s="4" t="str">
        <f>"陈芳深"</f>
        <v>陈芳深</v>
      </c>
      <c r="D491" s="3" t="s">
        <v>458</v>
      </c>
    </row>
    <row r="492" spans="1:4" ht="30" customHeight="1">
      <c r="A492" s="3">
        <v>490</v>
      </c>
      <c r="B492" s="4" t="s">
        <v>399</v>
      </c>
      <c r="C492" s="4" t="str">
        <f>"王朝霞"</f>
        <v>王朝霞</v>
      </c>
      <c r="D492" s="3" t="s">
        <v>459</v>
      </c>
    </row>
    <row r="493" spans="1:4" ht="30" customHeight="1">
      <c r="A493" s="3">
        <v>491</v>
      </c>
      <c r="B493" s="4" t="s">
        <v>399</v>
      </c>
      <c r="C493" s="4" t="str">
        <f>"陈燕云"</f>
        <v>陈燕云</v>
      </c>
      <c r="D493" s="3" t="s">
        <v>87</v>
      </c>
    </row>
    <row r="494" spans="1:4" ht="30" customHeight="1">
      <c r="A494" s="3">
        <v>492</v>
      </c>
      <c r="B494" s="4" t="s">
        <v>399</v>
      </c>
      <c r="C494" s="4" t="str">
        <f>"符艾萍"</f>
        <v>符艾萍</v>
      </c>
      <c r="D494" s="3" t="s">
        <v>460</v>
      </c>
    </row>
    <row r="495" spans="1:4" ht="30" customHeight="1">
      <c r="A495" s="3">
        <v>493</v>
      </c>
      <c r="B495" s="4" t="s">
        <v>399</v>
      </c>
      <c r="C495" s="4" t="str">
        <f>"李玉妹"</f>
        <v>李玉妹</v>
      </c>
      <c r="D495" s="3" t="s">
        <v>461</v>
      </c>
    </row>
    <row r="496" spans="1:4" ht="30" customHeight="1">
      <c r="A496" s="3">
        <v>494</v>
      </c>
      <c r="B496" s="4" t="s">
        <v>399</v>
      </c>
      <c r="C496" s="4" t="str">
        <f>"王承娜"</f>
        <v>王承娜</v>
      </c>
      <c r="D496" s="3" t="s">
        <v>462</v>
      </c>
    </row>
    <row r="497" spans="1:4" ht="30" customHeight="1">
      <c r="A497" s="3">
        <v>495</v>
      </c>
      <c r="B497" s="4" t="s">
        <v>399</v>
      </c>
      <c r="C497" s="4" t="str">
        <f>"周政妙"</f>
        <v>周政妙</v>
      </c>
      <c r="D497" s="3" t="s">
        <v>463</v>
      </c>
    </row>
    <row r="498" spans="1:4" ht="30" customHeight="1">
      <c r="A498" s="3">
        <v>496</v>
      </c>
      <c r="B498" s="4" t="s">
        <v>464</v>
      </c>
      <c r="C498" s="4" t="str">
        <f>"郭家良"</f>
        <v>郭家良</v>
      </c>
      <c r="D498" s="3" t="s">
        <v>465</v>
      </c>
    </row>
    <row r="499" spans="1:4" ht="30" customHeight="1">
      <c r="A499" s="3">
        <v>497</v>
      </c>
      <c r="B499" s="4" t="s">
        <v>464</v>
      </c>
      <c r="C499" s="4" t="str">
        <f>"吴雄鑫"</f>
        <v>吴雄鑫</v>
      </c>
      <c r="D499" s="3" t="s">
        <v>466</v>
      </c>
    </row>
    <row r="500" spans="1:4" ht="30" customHeight="1">
      <c r="A500" s="3">
        <v>498</v>
      </c>
      <c r="B500" s="4" t="s">
        <v>464</v>
      </c>
      <c r="C500" s="4" t="str">
        <f>"王俊闲"</f>
        <v>王俊闲</v>
      </c>
      <c r="D500" s="3" t="s">
        <v>467</v>
      </c>
    </row>
    <row r="501" spans="1:4" ht="30" customHeight="1">
      <c r="A501" s="3">
        <v>499</v>
      </c>
      <c r="B501" s="4" t="s">
        <v>464</v>
      </c>
      <c r="C501" s="4" t="str">
        <f>"黄慧"</f>
        <v>黄慧</v>
      </c>
      <c r="D501" s="3" t="s">
        <v>468</v>
      </c>
    </row>
    <row r="502" spans="1:4" ht="30" customHeight="1">
      <c r="A502" s="3">
        <v>500</v>
      </c>
      <c r="B502" s="4" t="s">
        <v>464</v>
      </c>
      <c r="C502" s="4" t="str">
        <f>"谢宛燃"</f>
        <v>谢宛燃</v>
      </c>
      <c r="D502" s="3" t="s">
        <v>469</v>
      </c>
    </row>
    <row r="503" spans="1:4" ht="30" customHeight="1">
      <c r="A503" s="3">
        <v>501</v>
      </c>
      <c r="B503" s="4" t="s">
        <v>464</v>
      </c>
      <c r="C503" s="4" t="str">
        <f>"吴玉莹"</f>
        <v>吴玉莹</v>
      </c>
      <c r="D503" s="3" t="s">
        <v>303</v>
      </c>
    </row>
    <row r="504" spans="1:4" ht="30" customHeight="1">
      <c r="A504" s="3">
        <v>502</v>
      </c>
      <c r="B504" s="4" t="s">
        <v>464</v>
      </c>
      <c r="C504" s="4" t="str">
        <f>"梁建军"</f>
        <v>梁建军</v>
      </c>
      <c r="D504" s="3" t="s">
        <v>470</v>
      </c>
    </row>
    <row r="505" spans="1:4" ht="30" customHeight="1">
      <c r="A505" s="3">
        <v>503</v>
      </c>
      <c r="B505" s="4" t="s">
        <v>464</v>
      </c>
      <c r="C505" s="4" t="str">
        <f>"麦文香"</f>
        <v>麦文香</v>
      </c>
      <c r="D505" s="3" t="s">
        <v>471</v>
      </c>
    </row>
    <row r="506" spans="1:4" ht="30" customHeight="1">
      <c r="A506" s="3">
        <v>504</v>
      </c>
      <c r="B506" s="4" t="s">
        <v>464</v>
      </c>
      <c r="C506" s="4" t="str">
        <f>"杨英乔"</f>
        <v>杨英乔</v>
      </c>
      <c r="D506" s="3" t="s">
        <v>472</v>
      </c>
    </row>
    <row r="507" spans="1:4" ht="30" customHeight="1">
      <c r="A507" s="3">
        <v>505</v>
      </c>
      <c r="B507" s="4" t="s">
        <v>464</v>
      </c>
      <c r="C507" s="4" t="str">
        <f>"王世才"</f>
        <v>王世才</v>
      </c>
      <c r="D507" s="3" t="s">
        <v>473</v>
      </c>
    </row>
    <row r="508" spans="1:4" ht="30" customHeight="1">
      <c r="A508" s="3">
        <v>506</v>
      </c>
      <c r="B508" s="4" t="s">
        <v>464</v>
      </c>
      <c r="C508" s="4" t="str">
        <f>"刘莉"</f>
        <v>刘莉</v>
      </c>
      <c r="D508" s="3" t="s">
        <v>474</v>
      </c>
    </row>
    <row r="509" spans="1:4" ht="30" customHeight="1">
      <c r="A509" s="3">
        <v>507</v>
      </c>
      <c r="B509" s="4" t="s">
        <v>464</v>
      </c>
      <c r="C509" s="4" t="str">
        <f>"王琴"</f>
        <v>王琴</v>
      </c>
      <c r="D509" s="3" t="s">
        <v>475</v>
      </c>
    </row>
    <row r="510" spans="1:4" ht="30" customHeight="1">
      <c r="A510" s="3">
        <v>508</v>
      </c>
      <c r="B510" s="4" t="s">
        <v>464</v>
      </c>
      <c r="C510" s="4" t="str">
        <f>"吕姗"</f>
        <v>吕姗</v>
      </c>
      <c r="D510" s="3" t="s">
        <v>476</v>
      </c>
    </row>
    <row r="511" spans="1:4" ht="30" customHeight="1">
      <c r="A511" s="3">
        <v>509</v>
      </c>
      <c r="B511" s="4" t="s">
        <v>464</v>
      </c>
      <c r="C511" s="4" t="str">
        <f>"倪俊能"</f>
        <v>倪俊能</v>
      </c>
      <c r="D511" s="3" t="s">
        <v>477</v>
      </c>
    </row>
    <row r="512" spans="1:4" ht="30" customHeight="1">
      <c r="A512" s="3">
        <v>510</v>
      </c>
      <c r="B512" s="4" t="s">
        <v>464</v>
      </c>
      <c r="C512" s="4" t="str">
        <f>"胡涛涛"</f>
        <v>胡涛涛</v>
      </c>
      <c r="D512" s="3" t="s">
        <v>478</v>
      </c>
    </row>
    <row r="513" spans="1:4" ht="30" customHeight="1">
      <c r="A513" s="3">
        <v>511</v>
      </c>
      <c r="B513" s="4" t="s">
        <v>464</v>
      </c>
      <c r="C513" s="4" t="str">
        <f>"陈荣善"</f>
        <v>陈荣善</v>
      </c>
      <c r="D513" s="3" t="s">
        <v>479</v>
      </c>
    </row>
    <row r="514" spans="1:4" ht="30" customHeight="1">
      <c r="A514" s="3">
        <v>512</v>
      </c>
      <c r="B514" s="4" t="s">
        <v>464</v>
      </c>
      <c r="C514" s="4" t="str">
        <f>"许杏菊"</f>
        <v>许杏菊</v>
      </c>
      <c r="D514" s="3" t="s">
        <v>233</v>
      </c>
    </row>
    <row r="515" spans="1:4" ht="30" customHeight="1">
      <c r="A515" s="3">
        <v>513</v>
      </c>
      <c r="B515" s="4" t="s">
        <v>464</v>
      </c>
      <c r="C515" s="4" t="str">
        <f>"李磊"</f>
        <v>李磊</v>
      </c>
      <c r="D515" s="3" t="s">
        <v>480</v>
      </c>
    </row>
    <row r="516" spans="1:4" ht="30" customHeight="1">
      <c r="A516" s="3">
        <v>514</v>
      </c>
      <c r="B516" s="4" t="s">
        <v>464</v>
      </c>
      <c r="C516" s="4" t="str">
        <f>"张碧玲"</f>
        <v>张碧玲</v>
      </c>
      <c r="D516" s="3" t="s">
        <v>481</v>
      </c>
    </row>
    <row r="517" spans="1:4" ht="30" customHeight="1">
      <c r="A517" s="3">
        <v>515</v>
      </c>
      <c r="B517" s="4" t="s">
        <v>464</v>
      </c>
      <c r="C517" s="4" t="str">
        <f>"朱万琼"</f>
        <v>朱万琼</v>
      </c>
      <c r="D517" s="3" t="s">
        <v>482</v>
      </c>
    </row>
    <row r="518" spans="1:4" ht="30" customHeight="1">
      <c r="A518" s="3">
        <v>516</v>
      </c>
      <c r="B518" s="4" t="s">
        <v>464</v>
      </c>
      <c r="C518" s="4" t="str">
        <f>"李丽香"</f>
        <v>李丽香</v>
      </c>
      <c r="D518" s="3" t="s">
        <v>483</v>
      </c>
    </row>
    <row r="519" spans="1:4" ht="30" customHeight="1">
      <c r="A519" s="3">
        <v>517</v>
      </c>
      <c r="B519" s="4" t="s">
        <v>464</v>
      </c>
      <c r="C519" s="4" t="str">
        <f>"黎明翠"</f>
        <v>黎明翠</v>
      </c>
      <c r="D519" s="3" t="s">
        <v>459</v>
      </c>
    </row>
    <row r="520" spans="1:4" ht="30" customHeight="1">
      <c r="A520" s="3">
        <v>518</v>
      </c>
      <c r="B520" s="4" t="s">
        <v>464</v>
      </c>
      <c r="C520" s="4" t="str">
        <f>"郭义雄"</f>
        <v>郭义雄</v>
      </c>
      <c r="D520" s="3" t="s">
        <v>484</v>
      </c>
    </row>
    <row r="521" spans="1:4" ht="30" customHeight="1">
      <c r="A521" s="3">
        <v>519</v>
      </c>
      <c r="B521" s="4" t="s">
        <v>464</v>
      </c>
      <c r="C521" s="4" t="str">
        <f>"王艺燕"</f>
        <v>王艺燕</v>
      </c>
      <c r="D521" s="3" t="s">
        <v>11</v>
      </c>
    </row>
    <row r="522" spans="1:4" ht="30" customHeight="1">
      <c r="A522" s="3">
        <v>520</v>
      </c>
      <c r="B522" s="4" t="s">
        <v>464</v>
      </c>
      <c r="C522" s="4" t="str">
        <f>"陈心怡"</f>
        <v>陈心怡</v>
      </c>
      <c r="D522" s="3" t="s">
        <v>485</v>
      </c>
    </row>
    <row r="523" spans="1:4" ht="30" customHeight="1">
      <c r="A523" s="3">
        <v>521</v>
      </c>
      <c r="B523" s="4" t="s">
        <v>464</v>
      </c>
      <c r="C523" s="4" t="str">
        <f>"邱娴"</f>
        <v>邱娴</v>
      </c>
      <c r="D523" s="3" t="s">
        <v>486</v>
      </c>
    </row>
    <row r="524" spans="1:4" ht="30" customHeight="1">
      <c r="A524" s="3">
        <v>522</v>
      </c>
      <c r="B524" s="4" t="s">
        <v>464</v>
      </c>
      <c r="C524" s="4" t="str">
        <f>"曾祥凤"</f>
        <v>曾祥凤</v>
      </c>
      <c r="D524" s="3" t="s">
        <v>487</v>
      </c>
    </row>
    <row r="525" spans="1:4" ht="30" customHeight="1">
      <c r="A525" s="3">
        <v>523</v>
      </c>
      <c r="B525" s="4" t="s">
        <v>464</v>
      </c>
      <c r="C525" s="4" t="str">
        <f>"黎小林"</f>
        <v>黎小林</v>
      </c>
      <c r="D525" s="3" t="s">
        <v>488</v>
      </c>
    </row>
    <row r="526" spans="1:4" ht="30" customHeight="1">
      <c r="A526" s="3">
        <v>524</v>
      </c>
      <c r="B526" s="4" t="s">
        <v>464</v>
      </c>
      <c r="C526" s="4" t="str">
        <f>"陈方养"</f>
        <v>陈方养</v>
      </c>
      <c r="D526" s="3" t="s">
        <v>489</v>
      </c>
    </row>
    <row r="527" spans="1:4" ht="30" customHeight="1">
      <c r="A527" s="3">
        <v>525</v>
      </c>
      <c r="B527" s="4" t="s">
        <v>464</v>
      </c>
      <c r="C527" s="4" t="str">
        <f>"钟丽娟"</f>
        <v>钟丽娟</v>
      </c>
      <c r="D527" s="3" t="s">
        <v>490</v>
      </c>
    </row>
    <row r="528" spans="1:4" ht="30" customHeight="1">
      <c r="A528" s="3">
        <v>526</v>
      </c>
      <c r="B528" s="4" t="s">
        <v>464</v>
      </c>
      <c r="C528" s="4" t="str">
        <f>"付恒"</f>
        <v>付恒</v>
      </c>
      <c r="D528" s="3" t="s">
        <v>491</v>
      </c>
    </row>
    <row r="529" spans="1:4" ht="30" customHeight="1">
      <c r="A529" s="3">
        <v>527</v>
      </c>
      <c r="B529" s="4" t="s">
        <v>464</v>
      </c>
      <c r="C529" s="4" t="str">
        <f>"邢娜雅"</f>
        <v>邢娜雅</v>
      </c>
      <c r="D529" s="3" t="s">
        <v>291</v>
      </c>
    </row>
    <row r="530" spans="1:4" ht="30" customHeight="1">
      <c r="A530" s="3">
        <v>528</v>
      </c>
      <c r="B530" s="4" t="s">
        <v>464</v>
      </c>
      <c r="C530" s="4" t="str">
        <f>"洪新蕊"</f>
        <v>洪新蕊</v>
      </c>
      <c r="D530" s="3" t="s">
        <v>492</v>
      </c>
    </row>
    <row r="531" spans="1:4" ht="30" customHeight="1">
      <c r="A531" s="3">
        <v>529</v>
      </c>
      <c r="B531" s="4" t="s">
        <v>464</v>
      </c>
      <c r="C531" s="4" t="str">
        <f>"吴丽美"</f>
        <v>吴丽美</v>
      </c>
      <c r="D531" s="3" t="s">
        <v>493</v>
      </c>
    </row>
    <row r="532" spans="1:4" ht="30" customHeight="1">
      <c r="A532" s="3">
        <v>530</v>
      </c>
      <c r="B532" s="4" t="s">
        <v>464</v>
      </c>
      <c r="C532" s="4" t="str">
        <f>"林金风"</f>
        <v>林金风</v>
      </c>
      <c r="D532" s="3" t="s">
        <v>494</v>
      </c>
    </row>
    <row r="533" spans="1:4" ht="30" customHeight="1">
      <c r="A533" s="3">
        <v>531</v>
      </c>
      <c r="B533" s="4" t="s">
        <v>464</v>
      </c>
      <c r="C533" s="4" t="str">
        <f>"羊良松"</f>
        <v>羊良松</v>
      </c>
      <c r="D533" s="3" t="s">
        <v>495</v>
      </c>
    </row>
    <row r="534" spans="1:4" ht="30" customHeight="1">
      <c r="A534" s="3">
        <v>532</v>
      </c>
      <c r="B534" s="4" t="s">
        <v>464</v>
      </c>
      <c r="C534" s="4" t="str">
        <f>"苏海壮"</f>
        <v>苏海壮</v>
      </c>
      <c r="D534" s="3" t="s">
        <v>496</v>
      </c>
    </row>
    <row r="535" spans="1:4" ht="30" customHeight="1">
      <c r="A535" s="3">
        <v>533</v>
      </c>
      <c r="B535" s="4" t="s">
        <v>464</v>
      </c>
      <c r="C535" s="4" t="str">
        <f>"翟博思"</f>
        <v>翟博思</v>
      </c>
      <c r="D535" s="3" t="s">
        <v>497</v>
      </c>
    </row>
    <row r="536" spans="1:4" ht="30" customHeight="1">
      <c r="A536" s="3">
        <v>534</v>
      </c>
      <c r="B536" s="4" t="s">
        <v>464</v>
      </c>
      <c r="C536" s="4" t="str">
        <f>"黄栋"</f>
        <v>黄栋</v>
      </c>
      <c r="D536" s="3" t="s">
        <v>498</v>
      </c>
    </row>
    <row r="537" spans="1:4" ht="30" customHeight="1">
      <c r="A537" s="3">
        <v>535</v>
      </c>
      <c r="B537" s="4" t="s">
        <v>464</v>
      </c>
      <c r="C537" s="4" t="str">
        <f>"朱乃惠"</f>
        <v>朱乃惠</v>
      </c>
      <c r="D537" s="3" t="s">
        <v>432</v>
      </c>
    </row>
    <row r="538" spans="1:4" ht="30" customHeight="1">
      <c r="A538" s="3">
        <v>536</v>
      </c>
      <c r="B538" s="4" t="s">
        <v>464</v>
      </c>
      <c r="C538" s="4" t="str">
        <f>"汪成程"</f>
        <v>汪成程</v>
      </c>
      <c r="D538" s="3" t="s">
        <v>499</v>
      </c>
    </row>
    <row r="539" spans="1:4" ht="30" customHeight="1">
      <c r="A539" s="3">
        <v>537</v>
      </c>
      <c r="B539" s="4" t="s">
        <v>464</v>
      </c>
      <c r="C539" s="4" t="str">
        <f>"吴克姣"</f>
        <v>吴克姣</v>
      </c>
      <c r="D539" s="3" t="s">
        <v>139</v>
      </c>
    </row>
    <row r="540" spans="1:4" ht="30" customHeight="1">
      <c r="A540" s="3">
        <v>538</v>
      </c>
      <c r="B540" s="4" t="s">
        <v>464</v>
      </c>
      <c r="C540" s="4" t="str">
        <f>"王震"</f>
        <v>王震</v>
      </c>
      <c r="D540" s="3" t="s">
        <v>500</v>
      </c>
    </row>
    <row r="541" spans="1:4" ht="30" customHeight="1">
      <c r="A541" s="3">
        <v>539</v>
      </c>
      <c r="B541" s="4" t="s">
        <v>464</v>
      </c>
      <c r="C541" s="4" t="str">
        <f>"聂灿"</f>
        <v>聂灿</v>
      </c>
      <c r="D541" s="3" t="s">
        <v>501</v>
      </c>
    </row>
    <row r="542" spans="1:4" ht="30" customHeight="1">
      <c r="A542" s="3">
        <v>540</v>
      </c>
      <c r="B542" s="4" t="s">
        <v>464</v>
      </c>
      <c r="C542" s="4" t="str">
        <f>"王建朝"</f>
        <v>王建朝</v>
      </c>
      <c r="D542" s="3" t="s">
        <v>502</v>
      </c>
    </row>
    <row r="543" spans="1:4" ht="30" customHeight="1">
      <c r="A543" s="3">
        <v>541</v>
      </c>
      <c r="B543" s="4" t="s">
        <v>464</v>
      </c>
      <c r="C543" s="4" t="str">
        <f>"黄婉妮"</f>
        <v>黄婉妮</v>
      </c>
      <c r="D543" s="3" t="s">
        <v>190</v>
      </c>
    </row>
    <row r="544" spans="1:4" ht="30" customHeight="1">
      <c r="A544" s="3">
        <v>542</v>
      </c>
      <c r="B544" s="4" t="s">
        <v>464</v>
      </c>
      <c r="C544" s="4" t="str">
        <f>"吴春英"</f>
        <v>吴春英</v>
      </c>
      <c r="D544" s="3" t="s">
        <v>503</v>
      </c>
    </row>
    <row r="545" spans="1:4" ht="30" customHeight="1">
      <c r="A545" s="3">
        <v>543</v>
      </c>
      <c r="B545" s="4" t="s">
        <v>464</v>
      </c>
      <c r="C545" s="4" t="str">
        <f>"何炎"</f>
        <v>何炎</v>
      </c>
      <c r="D545" s="3" t="s">
        <v>504</v>
      </c>
    </row>
    <row r="546" spans="1:4" ht="30" customHeight="1">
      <c r="A546" s="3">
        <v>544</v>
      </c>
      <c r="B546" s="4" t="s">
        <v>464</v>
      </c>
      <c r="C546" s="4" t="str">
        <f>"王川"</f>
        <v>王川</v>
      </c>
      <c r="D546" s="3" t="s">
        <v>505</v>
      </c>
    </row>
    <row r="547" spans="1:4" ht="30" customHeight="1">
      <c r="A547" s="3">
        <v>545</v>
      </c>
      <c r="B547" s="4" t="s">
        <v>464</v>
      </c>
      <c r="C547" s="4" t="str">
        <f>"刘扬扬"</f>
        <v>刘扬扬</v>
      </c>
      <c r="D547" s="3" t="s">
        <v>506</v>
      </c>
    </row>
    <row r="548" spans="1:4" ht="30" customHeight="1">
      <c r="A548" s="3">
        <v>546</v>
      </c>
      <c r="B548" s="4" t="s">
        <v>464</v>
      </c>
      <c r="C548" s="4" t="str">
        <f>"沈永贤"</f>
        <v>沈永贤</v>
      </c>
      <c r="D548" s="3" t="s">
        <v>507</v>
      </c>
    </row>
    <row r="549" spans="1:4" ht="30" customHeight="1">
      <c r="A549" s="3">
        <v>547</v>
      </c>
      <c r="B549" s="4" t="s">
        <v>464</v>
      </c>
      <c r="C549" s="4" t="str">
        <f>"杨晓敏"</f>
        <v>杨晓敏</v>
      </c>
      <c r="D549" s="3" t="s">
        <v>508</v>
      </c>
    </row>
    <row r="550" spans="1:4" ht="30" customHeight="1">
      <c r="A550" s="3">
        <v>548</v>
      </c>
      <c r="B550" s="4" t="s">
        <v>464</v>
      </c>
      <c r="C550" s="4" t="str">
        <f>"桂青秋"</f>
        <v>桂青秋</v>
      </c>
      <c r="D550" s="3" t="s">
        <v>509</v>
      </c>
    </row>
    <row r="551" spans="1:4" ht="30" customHeight="1">
      <c r="A551" s="3">
        <v>549</v>
      </c>
      <c r="B551" s="4" t="s">
        <v>464</v>
      </c>
      <c r="C551" s="4" t="str">
        <f>"张秋生"</f>
        <v>张秋生</v>
      </c>
      <c r="D551" s="3" t="s">
        <v>510</v>
      </c>
    </row>
    <row r="552" spans="1:4" ht="30" customHeight="1">
      <c r="A552" s="3">
        <v>550</v>
      </c>
      <c r="B552" s="4" t="s">
        <v>464</v>
      </c>
      <c r="C552" s="4" t="str">
        <f>"黎新钰"</f>
        <v>黎新钰</v>
      </c>
      <c r="D552" s="3" t="s">
        <v>225</v>
      </c>
    </row>
    <row r="553" spans="1:4" ht="30" customHeight="1">
      <c r="A553" s="3">
        <v>551</v>
      </c>
      <c r="B553" s="4" t="s">
        <v>464</v>
      </c>
      <c r="C553" s="4" t="str">
        <f>"陈积专"</f>
        <v>陈积专</v>
      </c>
      <c r="D553" s="3" t="s">
        <v>511</v>
      </c>
    </row>
    <row r="554" spans="1:4" ht="30" customHeight="1">
      <c r="A554" s="3">
        <v>552</v>
      </c>
      <c r="B554" s="4" t="s">
        <v>464</v>
      </c>
      <c r="C554" s="4" t="str">
        <f>"李小儒"</f>
        <v>李小儒</v>
      </c>
      <c r="D554" s="3" t="s">
        <v>512</v>
      </c>
    </row>
    <row r="555" spans="1:4" ht="30" customHeight="1">
      <c r="A555" s="3">
        <v>553</v>
      </c>
      <c r="B555" s="4" t="s">
        <v>464</v>
      </c>
      <c r="C555" s="4" t="str">
        <f>"刘安琪"</f>
        <v>刘安琪</v>
      </c>
      <c r="D555" s="3" t="s">
        <v>513</v>
      </c>
    </row>
    <row r="556" spans="1:4" ht="30" customHeight="1">
      <c r="A556" s="3">
        <v>554</v>
      </c>
      <c r="B556" s="4" t="s">
        <v>464</v>
      </c>
      <c r="C556" s="4" t="str">
        <f>"曹陈卉"</f>
        <v>曹陈卉</v>
      </c>
      <c r="D556" s="3" t="s">
        <v>514</v>
      </c>
    </row>
    <row r="557" spans="1:4" ht="30" customHeight="1">
      <c r="A557" s="3">
        <v>555</v>
      </c>
      <c r="B557" s="4" t="s">
        <v>464</v>
      </c>
      <c r="C557" s="4" t="str">
        <f>"孙鸿翠"</f>
        <v>孙鸿翠</v>
      </c>
      <c r="D557" s="3" t="s">
        <v>463</v>
      </c>
    </row>
    <row r="558" spans="1:4" ht="30" customHeight="1">
      <c r="A558" s="3">
        <v>556</v>
      </c>
      <c r="B558" s="4" t="s">
        <v>464</v>
      </c>
      <c r="C558" s="4" t="str">
        <f>"陈丽倩"</f>
        <v>陈丽倩</v>
      </c>
      <c r="D558" s="3" t="s">
        <v>515</v>
      </c>
    </row>
    <row r="559" spans="1:4" ht="30" customHeight="1">
      <c r="A559" s="3">
        <v>557</v>
      </c>
      <c r="B559" s="4" t="s">
        <v>464</v>
      </c>
      <c r="C559" s="4" t="str">
        <f>"邓小转"</f>
        <v>邓小转</v>
      </c>
      <c r="D559" s="3" t="s">
        <v>428</v>
      </c>
    </row>
    <row r="560" spans="1:4" ht="30" customHeight="1">
      <c r="A560" s="3">
        <v>558</v>
      </c>
      <c r="B560" s="4" t="s">
        <v>464</v>
      </c>
      <c r="C560" s="4" t="str">
        <f>"陈益丽"</f>
        <v>陈益丽</v>
      </c>
      <c r="D560" s="3" t="s">
        <v>516</v>
      </c>
    </row>
    <row r="561" spans="1:4" ht="30" customHeight="1">
      <c r="A561" s="3">
        <v>559</v>
      </c>
      <c r="B561" s="4" t="s">
        <v>464</v>
      </c>
      <c r="C561" s="4" t="str">
        <f>"杨雪"</f>
        <v>杨雪</v>
      </c>
      <c r="D561" s="3" t="s">
        <v>517</v>
      </c>
    </row>
    <row r="562" spans="1:4" ht="30" customHeight="1">
      <c r="A562" s="3">
        <v>560</v>
      </c>
      <c r="B562" s="4" t="s">
        <v>464</v>
      </c>
      <c r="C562" s="4" t="str">
        <f>"曾玉娟"</f>
        <v>曾玉娟</v>
      </c>
      <c r="D562" s="3" t="s">
        <v>518</v>
      </c>
    </row>
    <row r="563" spans="1:4" ht="30" customHeight="1">
      <c r="A563" s="3">
        <v>561</v>
      </c>
      <c r="B563" s="4" t="s">
        <v>464</v>
      </c>
      <c r="C563" s="4" t="str">
        <f>"陈品佳"</f>
        <v>陈品佳</v>
      </c>
      <c r="D563" s="3" t="s">
        <v>519</v>
      </c>
    </row>
    <row r="564" spans="1:4" ht="30" customHeight="1">
      <c r="A564" s="3">
        <v>562</v>
      </c>
      <c r="B564" s="4" t="s">
        <v>464</v>
      </c>
      <c r="C564" s="4" t="str">
        <f>"庞琼娇"</f>
        <v>庞琼娇</v>
      </c>
      <c r="D564" s="3" t="s">
        <v>520</v>
      </c>
    </row>
    <row r="565" spans="1:4" ht="30" customHeight="1">
      <c r="A565" s="3">
        <v>563</v>
      </c>
      <c r="B565" s="4" t="s">
        <v>464</v>
      </c>
      <c r="C565" s="4" t="str">
        <f>"王艳可"</f>
        <v>王艳可</v>
      </c>
      <c r="D565" s="3" t="s">
        <v>521</v>
      </c>
    </row>
    <row r="566" spans="1:4" ht="30" customHeight="1">
      <c r="A566" s="3">
        <v>564</v>
      </c>
      <c r="B566" s="4" t="s">
        <v>464</v>
      </c>
      <c r="C566" s="4" t="str">
        <f>"邓海波"</f>
        <v>邓海波</v>
      </c>
      <c r="D566" s="3" t="s">
        <v>522</v>
      </c>
    </row>
    <row r="567" spans="1:4" ht="30" customHeight="1">
      <c r="A567" s="3">
        <v>565</v>
      </c>
      <c r="B567" s="4" t="s">
        <v>464</v>
      </c>
      <c r="C567" s="4" t="str">
        <f>"吉芸碧"</f>
        <v>吉芸碧</v>
      </c>
      <c r="D567" s="3" t="s">
        <v>523</v>
      </c>
    </row>
    <row r="568" spans="1:4" ht="30" customHeight="1">
      <c r="A568" s="3">
        <v>566</v>
      </c>
      <c r="B568" s="4" t="s">
        <v>464</v>
      </c>
      <c r="C568" s="4" t="str">
        <f>"唐淑美"</f>
        <v>唐淑美</v>
      </c>
      <c r="D568" s="3" t="s">
        <v>524</v>
      </c>
    </row>
    <row r="569" spans="1:4" ht="30" customHeight="1">
      <c r="A569" s="3">
        <v>567</v>
      </c>
      <c r="B569" s="4" t="s">
        <v>464</v>
      </c>
      <c r="C569" s="4" t="str">
        <f>"符苗苗"</f>
        <v>符苗苗</v>
      </c>
      <c r="D569" s="3" t="s">
        <v>525</v>
      </c>
    </row>
    <row r="570" spans="1:4" ht="30" customHeight="1">
      <c r="A570" s="3">
        <v>568</v>
      </c>
      <c r="B570" s="4" t="s">
        <v>464</v>
      </c>
      <c r="C570" s="4" t="str">
        <f>"杨家鑫"</f>
        <v>杨家鑫</v>
      </c>
      <c r="D570" s="3" t="s">
        <v>526</v>
      </c>
    </row>
    <row r="571" spans="1:4" ht="30" customHeight="1">
      <c r="A571" s="3">
        <v>569</v>
      </c>
      <c r="B571" s="4" t="s">
        <v>464</v>
      </c>
      <c r="C571" s="4" t="str">
        <f>"刘宁燕"</f>
        <v>刘宁燕</v>
      </c>
      <c r="D571" s="3" t="s">
        <v>527</v>
      </c>
    </row>
    <row r="572" spans="1:4" ht="30" customHeight="1">
      <c r="A572" s="3">
        <v>570</v>
      </c>
      <c r="B572" s="4" t="s">
        <v>464</v>
      </c>
      <c r="C572" s="4" t="str">
        <f>"苏永菊"</f>
        <v>苏永菊</v>
      </c>
      <c r="D572" s="3" t="s">
        <v>528</v>
      </c>
    </row>
    <row r="573" spans="1:4" ht="30" customHeight="1">
      <c r="A573" s="3">
        <v>571</v>
      </c>
      <c r="B573" s="4" t="s">
        <v>464</v>
      </c>
      <c r="C573" s="4" t="str">
        <f>"周薇"</f>
        <v>周薇</v>
      </c>
      <c r="D573" s="3" t="s">
        <v>529</v>
      </c>
    </row>
    <row r="574" spans="1:4" ht="30" customHeight="1">
      <c r="A574" s="3">
        <v>572</v>
      </c>
      <c r="B574" s="4" t="s">
        <v>464</v>
      </c>
      <c r="C574" s="4" t="str">
        <f>"符桂秋"</f>
        <v>符桂秋</v>
      </c>
      <c r="D574" s="3" t="s">
        <v>298</v>
      </c>
    </row>
    <row r="575" spans="1:4" ht="30" customHeight="1">
      <c r="A575" s="3">
        <v>573</v>
      </c>
      <c r="B575" s="4" t="s">
        <v>464</v>
      </c>
      <c r="C575" s="4" t="str">
        <f>"朱丽丽"</f>
        <v>朱丽丽</v>
      </c>
      <c r="D575" s="3" t="s">
        <v>530</v>
      </c>
    </row>
    <row r="576" spans="1:4" ht="30" customHeight="1">
      <c r="A576" s="3">
        <v>574</v>
      </c>
      <c r="B576" s="4" t="s">
        <v>464</v>
      </c>
      <c r="C576" s="4" t="str">
        <f>"李卫"</f>
        <v>李卫</v>
      </c>
      <c r="D576" s="3" t="s">
        <v>531</v>
      </c>
    </row>
    <row r="577" spans="1:4" ht="30" customHeight="1">
      <c r="A577" s="3">
        <v>575</v>
      </c>
      <c r="B577" s="4" t="s">
        <v>464</v>
      </c>
      <c r="C577" s="4" t="str">
        <f>"陆棉"</f>
        <v>陆棉</v>
      </c>
      <c r="D577" s="3" t="s">
        <v>532</v>
      </c>
    </row>
    <row r="578" spans="1:4" ht="30" customHeight="1">
      <c r="A578" s="3">
        <v>576</v>
      </c>
      <c r="B578" s="4" t="s">
        <v>464</v>
      </c>
      <c r="C578" s="4" t="str">
        <f>"何喜川"</f>
        <v>何喜川</v>
      </c>
      <c r="D578" s="3" t="s">
        <v>533</v>
      </c>
    </row>
    <row r="579" spans="1:4" ht="30" customHeight="1">
      <c r="A579" s="3">
        <v>577</v>
      </c>
      <c r="B579" s="4" t="s">
        <v>464</v>
      </c>
      <c r="C579" s="4" t="str">
        <f>"邓轩兵"</f>
        <v>邓轩兵</v>
      </c>
      <c r="D579" s="3" t="s">
        <v>534</v>
      </c>
    </row>
    <row r="580" spans="1:4" ht="30" customHeight="1">
      <c r="A580" s="3">
        <v>578</v>
      </c>
      <c r="B580" s="4" t="s">
        <v>464</v>
      </c>
      <c r="C580" s="4" t="str">
        <f>"孟巧璞"</f>
        <v>孟巧璞</v>
      </c>
      <c r="D580" s="3" t="s">
        <v>63</v>
      </c>
    </row>
    <row r="581" spans="1:4" ht="30" customHeight="1">
      <c r="A581" s="3">
        <v>579</v>
      </c>
      <c r="B581" s="4" t="s">
        <v>464</v>
      </c>
      <c r="C581" s="4" t="str">
        <f>"陈遵安"</f>
        <v>陈遵安</v>
      </c>
      <c r="D581" s="3" t="s">
        <v>535</v>
      </c>
    </row>
    <row r="582" spans="1:4" ht="30" customHeight="1">
      <c r="A582" s="3">
        <v>580</v>
      </c>
      <c r="B582" s="4" t="s">
        <v>464</v>
      </c>
      <c r="C582" s="4" t="str">
        <f>"羊妹娥"</f>
        <v>羊妹娥</v>
      </c>
      <c r="D582" s="3" t="s">
        <v>536</v>
      </c>
    </row>
    <row r="583" spans="1:4" ht="30" customHeight="1">
      <c r="A583" s="3">
        <v>581</v>
      </c>
      <c r="B583" s="4" t="s">
        <v>464</v>
      </c>
      <c r="C583" s="4" t="str">
        <f>"薛小荣"</f>
        <v>薛小荣</v>
      </c>
      <c r="D583" s="3" t="s">
        <v>103</v>
      </c>
    </row>
    <row r="584" spans="1:4" ht="30" customHeight="1">
      <c r="A584" s="3">
        <v>582</v>
      </c>
      <c r="B584" s="4" t="s">
        <v>464</v>
      </c>
      <c r="C584" s="4" t="str">
        <f>"蒙绪娜"</f>
        <v>蒙绪娜</v>
      </c>
      <c r="D584" s="3" t="s">
        <v>537</v>
      </c>
    </row>
    <row r="585" spans="1:4" ht="30" customHeight="1">
      <c r="A585" s="3">
        <v>583</v>
      </c>
      <c r="B585" s="4" t="s">
        <v>464</v>
      </c>
      <c r="C585" s="4" t="str">
        <f>"周炳惠"</f>
        <v>周炳惠</v>
      </c>
      <c r="D585" s="3" t="s">
        <v>490</v>
      </c>
    </row>
    <row r="586" spans="1:4" ht="30" customHeight="1">
      <c r="A586" s="3">
        <v>584</v>
      </c>
      <c r="B586" s="4" t="s">
        <v>464</v>
      </c>
      <c r="C586" s="4" t="str">
        <f>"吴海曼"</f>
        <v>吴海曼</v>
      </c>
      <c r="D586" s="3" t="s">
        <v>538</v>
      </c>
    </row>
    <row r="587" spans="1:4" ht="30" customHeight="1">
      <c r="A587" s="3">
        <v>585</v>
      </c>
      <c r="B587" s="4" t="s">
        <v>464</v>
      </c>
      <c r="C587" s="4" t="str">
        <f>"韦盛"</f>
        <v>韦盛</v>
      </c>
      <c r="D587" s="3" t="s">
        <v>102</v>
      </c>
    </row>
    <row r="588" spans="1:4" ht="30" customHeight="1">
      <c r="A588" s="3">
        <v>586</v>
      </c>
      <c r="B588" s="4" t="s">
        <v>464</v>
      </c>
      <c r="C588" s="4" t="str">
        <f>"李玉芬"</f>
        <v>李玉芬</v>
      </c>
      <c r="D588" s="3" t="s">
        <v>539</v>
      </c>
    </row>
    <row r="589" spans="1:4" ht="30" customHeight="1">
      <c r="A589" s="3">
        <v>587</v>
      </c>
      <c r="B589" s="4" t="s">
        <v>464</v>
      </c>
      <c r="C589" s="4" t="str">
        <f>"汪鑫"</f>
        <v>汪鑫</v>
      </c>
      <c r="D589" s="3" t="s">
        <v>540</v>
      </c>
    </row>
    <row r="590" spans="1:4" ht="30" customHeight="1">
      <c r="A590" s="3">
        <v>588</v>
      </c>
      <c r="B590" s="4" t="s">
        <v>464</v>
      </c>
      <c r="C590" s="4" t="str">
        <f>"丰晗"</f>
        <v>丰晗</v>
      </c>
      <c r="D590" s="3" t="s">
        <v>541</v>
      </c>
    </row>
    <row r="591" spans="1:4" ht="30" customHeight="1">
      <c r="A591" s="3">
        <v>589</v>
      </c>
      <c r="B591" s="4" t="s">
        <v>464</v>
      </c>
      <c r="C591" s="4" t="str">
        <f>"翁克清"</f>
        <v>翁克清</v>
      </c>
      <c r="D591" s="3" t="s">
        <v>542</v>
      </c>
    </row>
    <row r="592" spans="1:4" ht="30" customHeight="1">
      <c r="A592" s="3">
        <v>590</v>
      </c>
      <c r="B592" s="4" t="s">
        <v>464</v>
      </c>
      <c r="C592" s="4" t="str">
        <f>"吴海啸"</f>
        <v>吴海啸</v>
      </c>
      <c r="D592" s="3" t="s">
        <v>543</v>
      </c>
    </row>
    <row r="593" spans="1:4" ht="30" customHeight="1">
      <c r="A593" s="3">
        <v>591</v>
      </c>
      <c r="B593" s="4" t="s">
        <v>464</v>
      </c>
      <c r="C593" s="4" t="str">
        <f>"梁渊钧"</f>
        <v>梁渊钧</v>
      </c>
      <c r="D593" s="3" t="s">
        <v>544</v>
      </c>
    </row>
    <row r="594" spans="1:4" ht="30" customHeight="1">
      <c r="A594" s="3">
        <v>592</v>
      </c>
      <c r="B594" s="4" t="s">
        <v>464</v>
      </c>
      <c r="C594" s="4" t="str">
        <f>"张兴泉"</f>
        <v>张兴泉</v>
      </c>
      <c r="D594" s="3" t="s">
        <v>545</v>
      </c>
    </row>
    <row r="595" spans="1:4" ht="30" customHeight="1">
      <c r="A595" s="3">
        <v>593</v>
      </c>
      <c r="B595" s="4" t="s">
        <v>464</v>
      </c>
      <c r="C595" s="4" t="str">
        <f>"陈妍卉"</f>
        <v>陈妍卉</v>
      </c>
      <c r="D595" s="3" t="s">
        <v>546</v>
      </c>
    </row>
    <row r="596" spans="1:4" ht="30" customHeight="1">
      <c r="A596" s="3">
        <v>594</v>
      </c>
      <c r="B596" s="4" t="s">
        <v>464</v>
      </c>
      <c r="C596" s="4" t="str">
        <f>"侯琼梅"</f>
        <v>侯琼梅</v>
      </c>
      <c r="D596" s="3" t="s">
        <v>547</v>
      </c>
    </row>
    <row r="597" spans="1:4" ht="30" customHeight="1">
      <c r="A597" s="3">
        <v>595</v>
      </c>
      <c r="B597" s="4" t="s">
        <v>464</v>
      </c>
      <c r="C597" s="4" t="str">
        <f>"敖立桢"</f>
        <v>敖立桢</v>
      </c>
      <c r="D597" s="3" t="s">
        <v>21</v>
      </c>
    </row>
    <row r="598" spans="1:4" ht="30" customHeight="1">
      <c r="A598" s="3">
        <v>596</v>
      </c>
      <c r="B598" s="4" t="s">
        <v>464</v>
      </c>
      <c r="C598" s="4" t="str">
        <f>"李华川"</f>
        <v>李华川</v>
      </c>
      <c r="D598" s="3" t="s">
        <v>548</v>
      </c>
    </row>
    <row r="599" spans="1:4" ht="30" customHeight="1">
      <c r="A599" s="3">
        <v>597</v>
      </c>
      <c r="B599" s="4" t="s">
        <v>464</v>
      </c>
      <c r="C599" s="4" t="str">
        <f>"陈杰"</f>
        <v>陈杰</v>
      </c>
      <c r="D599" s="3" t="s">
        <v>549</v>
      </c>
    </row>
    <row r="600" spans="1:4" ht="30" customHeight="1">
      <c r="A600" s="3">
        <v>598</v>
      </c>
      <c r="B600" s="4" t="s">
        <v>464</v>
      </c>
      <c r="C600" s="4" t="str">
        <f>"林小南"</f>
        <v>林小南</v>
      </c>
      <c r="D600" s="3" t="s">
        <v>550</v>
      </c>
    </row>
    <row r="601" spans="1:4" ht="30" customHeight="1">
      <c r="A601" s="3">
        <v>599</v>
      </c>
      <c r="B601" s="4" t="s">
        <v>464</v>
      </c>
      <c r="C601" s="4" t="str">
        <f>"高丽娟"</f>
        <v>高丽娟</v>
      </c>
      <c r="D601" s="3" t="s">
        <v>551</v>
      </c>
    </row>
    <row r="602" spans="1:4" ht="30" customHeight="1">
      <c r="A602" s="3">
        <v>600</v>
      </c>
      <c r="B602" s="4" t="s">
        <v>464</v>
      </c>
      <c r="C602" s="4" t="str">
        <f>"陈亚婷"</f>
        <v>陈亚婷</v>
      </c>
      <c r="D602" s="3" t="s">
        <v>357</v>
      </c>
    </row>
    <row r="603" spans="1:4" ht="30" customHeight="1">
      <c r="A603" s="3">
        <v>601</v>
      </c>
      <c r="B603" s="4" t="s">
        <v>464</v>
      </c>
      <c r="C603" s="4" t="str">
        <f>"黄灵敏"</f>
        <v>黄灵敏</v>
      </c>
      <c r="D603" s="3" t="s">
        <v>552</v>
      </c>
    </row>
    <row r="604" spans="1:4" ht="30" customHeight="1">
      <c r="A604" s="3">
        <v>602</v>
      </c>
      <c r="B604" s="4" t="s">
        <v>464</v>
      </c>
      <c r="C604" s="4" t="str">
        <f>"薛婆育"</f>
        <v>薛婆育</v>
      </c>
      <c r="D604" s="3" t="s">
        <v>553</v>
      </c>
    </row>
    <row r="605" spans="1:4" ht="30" customHeight="1">
      <c r="A605" s="3">
        <v>603</v>
      </c>
      <c r="B605" s="4" t="s">
        <v>464</v>
      </c>
      <c r="C605" s="4" t="str">
        <f>"陈雪玲"</f>
        <v>陈雪玲</v>
      </c>
      <c r="D605" s="3" t="s">
        <v>103</v>
      </c>
    </row>
    <row r="606" spans="1:4" ht="30" customHeight="1">
      <c r="A606" s="3">
        <v>604</v>
      </c>
      <c r="B606" s="4" t="s">
        <v>464</v>
      </c>
      <c r="C606" s="4" t="str">
        <f>"汤红霞"</f>
        <v>汤红霞</v>
      </c>
      <c r="D606" s="3" t="s">
        <v>554</v>
      </c>
    </row>
    <row r="607" spans="1:4" ht="30" customHeight="1">
      <c r="A607" s="3">
        <v>605</v>
      </c>
      <c r="B607" s="4" t="s">
        <v>464</v>
      </c>
      <c r="C607" s="4" t="str">
        <f>"黄梅"</f>
        <v>黄梅</v>
      </c>
      <c r="D607" s="3" t="s">
        <v>555</v>
      </c>
    </row>
    <row r="608" spans="1:4" ht="30" customHeight="1">
      <c r="A608" s="3">
        <v>606</v>
      </c>
      <c r="B608" s="4" t="s">
        <v>464</v>
      </c>
      <c r="C608" s="4" t="str">
        <f>"王祚师"</f>
        <v>王祚师</v>
      </c>
      <c r="D608" s="3" t="s">
        <v>556</v>
      </c>
    </row>
    <row r="609" spans="1:4" ht="30" customHeight="1">
      <c r="A609" s="3">
        <v>607</v>
      </c>
      <c r="B609" s="4" t="s">
        <v>464</v>
      </c>
      <c r="C609" s="4" t="str">
        <f>"郭海婷"</f>
        <v>郭海婷</v>
      </c>
      <c r="D609" s="3" t="s">
        <v>557</v>
      </c>
    </row>
    <row r="610" spans="1:4" ht="30" customHeight="1">
      <c r="A610" s="3">
        <v>608</v>
      </c>
      <c r="B610" s="4" t="s">
        <v>464</v>
      </c>
      <c r="C610" s="4" t="str">
        <f>"冼小晶"</f>
        <v>冼小晶</v>
      </c>
      <c r="D610" s="3" t="s">
        <v>558</v>
      </c>
    </row>
    <row r="611" spans="1:4" ht="30" customHeight="1">
      <c r="A611" s="3">
        <v>609</v>
      </c>
      <c r="B611" s="4" t="s">
        <v>464</v>
      </c>
      <c r="C611" s="4" t="str">
        <f>"李运鹏"</f>
        <v>李运鹏</v>
      </c>
      <c r="D611" s="3" t="s">
        <v>559</v>
      </c>
    </row>
    <row r="612" spans="1:4" ht="30" customHeight="1">
      <c r="A612" s="3">
        <v>610</v>
      </c>
      <c r="B612" s="4" t="s">
        <v>464</v>
      </c>
      <c r="C612" s="4" t="str">
        <f>"王叶"</f>
        <v>王叶</v>
      </c>
      <c r="D612" s="3" t="s">
        <v>560</v>
      </c>
    </row>
    <row r="613" spans="1:4" ht="30" customHeight="1">
      <c r="A613" s="3">
        <v>611</v>
      </c>
      <c r="B613" s="4" t="s">
        <v>464</v>
      </c>
      <c r="C613" s="4" t="str">
        <f>"卢强珍"</f>
        <v>卢强珍</v>
      </c>
      <c r="D613" s="3" t="s">
        <v>561</v>
      </c>
    </row>
    <row r="614" spans="1:4" ht="30" customHeight="1">
      <c r="A614" s="3">
        <v>612</v>
      </c>
      <c r="B614" s="4" t="s">
        <v>464</v>
      </c>
      <c r="C614" s="4" t="str">
        <f>"陈杨涛"</f>
        <v>陈杨涛</v>
      </c>
      <c r="D614" s="3" t="s">
        <v>562</v>
      </c>
    </row>
    <row r="615" spans="1:4" ht="30" customHeight="1">
      <c r="A615" s="3">
        <v>613</v>
      </c>
      <c r="B615" s="4" t="s">
        <v>464</v>
      </c>
      <c r="C615" s="4" t="str">
        <f>"吴奇江"</f>
        <v>吴奇江</v>
      </c>
      <c r="D615" s="3" t="s">
        <v>563</v>
      </c>
    </row>
    <row r="616" spans="1:4" ht="30" customHeight="1">
      <c r="A616" s="3">
        <v>614</v>
      </c>
      <c r="B616" s="4" t="s">
        <v>464</v>
      </c>
      <c r="C616" s="4" t="str">
        <f>"纪定佳"</f>
        <v>纪定佳</v>
      </c>
      <c r="D616" s="3" t="s">
        <v>564</v>
      </c>
    </row>
    <row r="617" spans="1:4" ht="30" customHeight="1">
      <c r="A617" s="3">
        <v>615</v>
      </c>
      <c r="B617" s="4" t="s">
        <v>565</v>
      </c>
      <c r="C617" s="4" t="str">
        <f>"王政立"</f>
        <v>王政立</v>
      </c>
      <c r="D617" s="3" t="s">
        <v>295</v>
      </c>
    </row>
    <row r="618" spans="1:4" ht="30" customHeight="1">
      <c r="A618" s="3">
        <v>616</v>
      </c>
      <c r="B618" s="4" t="s">
        <v>565</v>
      </c>
      <c r="C618" s="4" t="str">
        <f>"孙燕娜"</f>
        <v>孙燕娜</v>
      </c>
      <c r="D618" s="3" t="s">
        <v>198</v>
      </c>
    </row>
    <row r="619" spans="1:4" ht="30" customHeight="1">
      <c r="A619" s="3">
        <v>617</v>
      </c>
      <c r="B619" s="4" t="s">
        <v>565</v>
      </c>
      <c r="C619" s="4" t="str">
        <f>"吴菁"</f>
        <v>吴菁</v>
      </c>
      <c r="D619" s="3" t="s">
        <v>25</v>
      </c>
    </row>
    <row r="620" spans="1:4" ht="30" customHeight="1">
      <c r="A620" s="3">
        <v>618</v>
      </c>
      <c r="B620" s="4" t="s">
        <v>565</v>
      </c>
      <c r="C620" s="4" t="str">
        <f>"许文雅"</f>
        <v>许文雅</v>
      </c>
      <c r="D620" s="3" t="s">
        <v>566</v>
      </c>
    </row>
    <row r="621" spans="1:4" ht="30" customHeight="1">
      <c r="A621" s="3">
        <v>619</v>
      </c>
      <c r="B621" s="4" t="s">
        <v>565</v>
      </c>
      <c r="C621" s="4" t="str">
        <f>"张妙"</f>
        <v>张妙</v>
      </c>
      <c r="D621" s="3" t="s">
        <v>428</v>
      </c>
    </row>
    <row r="622" spans="1:4" ht="30" customHeight="1">
      <c r="A622" s="3">
        <v>620</v>
      </c>
      <c r="B622" s="4" t="s">
        <v>565</v>
      </c>
      <c r="C622" s="4" t="str">
        <f>"林亚妹"</f>
        <v>林亚妹</v>
      </c>
      <c r="D622" s="3" t="s">
        <v>567</v>
      </c>
    </row>
    <row r="623" spans="1:4" ht="30" customHeight="1">
      <c r="A623" s="3">
        <v>621</v>
      </c>
      <c r="B623" s="4" t="s">
        <v>565</v>
      </c>
      <c r="C623" s="4" t="str">
        <f>"卢燕玲"</f>
        <v>卢燕玲</v>
      </c>
      <c r="D623" s="3" t="s">
        <v>97</v>
      </c>
    </row>
    <row r="624" spans="1:4" ht="30" customHeight="1">
      <c r="A624" s="3">
        <v>622</v>
      </c>
      <c r="B624" s="4" t="s">
        <v>565</v>
      </c>
      <c r="C624" s="4" t="str">
        <f>"王玉香"</f>
        <v>王玉香</v>
      </c>
      <c r="D624" s="3" t="s">
        <v>568</v>
      </c>
    </row>
    <row r="625" spans="1:4" ht="30" customHeight="1">
      <c r="A625" s="3">
        <v>623</v>
      </c>
      <c r="B625" s="4" t="s">
        <v>565</v>
      </c>
      <c r="C625" s="4" t="str">
        <f>"吴婉妃"</f>
        <v>吴婉妃</v>
      </c>
      <c r="D625" s="3" t="s">
        <v>569</v>
      </c>
    </row>
    <row r="626" spans="1:4" ht="30" customHeight="1">
      <c r="A626" s="3">
        <v>624</v>
      </c>
      <c r="B626" s="4" t="s">
        <v>565</v>
      </c>
      <c r="C626" s="4" t="str">
        <f>"符丽婷"</f>
        <v>符丽婷</v>
      </c>
      <c r="D626" s="3" t="s">
        <v>570</v>
      </c>
    </row>
    <row r="627" spans="1:4" ht="30" customHeight="1">
      <c r="A627" s="3">
        <v>625</v>
      </c>
      <c r="B627" s="4" t="s">
        <v>565</v>
      </c>
      <c r="C627" s="4" t="str">
        <f>"陈夏"</f>
        <v>陈夏</v>
      </c>
      <c r="D627" s="3" t="s">
        <v>571</v>
      </c>
    </row>
    <row r="628" spans="1:4" ht="30" customHeight="1">
      <c r="A628" s="3">
        <v>626</v>
      </c>
      <c r="B628" s="4" t="s">
        <v>565</v>
      </c>
      <c r="C628" s="4" t="str">
        <f>"黄雪"</f>
        <v>黄雪</v>
      </c>
      <c r="D628" s="3" t="s">
        <v>572</v>
      </c>
    </row>
    <row r="629" spans="1:4" ht="30" customHeight="1">
      <c r="A629" s="3">
        <v>627</v>
      </c>
      <c r="B629" s="4" t="s">
        <v>565</v>
      </c>
      <c r="C629" s="4" t="str">
        <f>"朱廷建"</f>
        <v>朱廷建</v>
      </c>
      <c r="D629" s="3" t="s">
        <v>573</v>
      </c>
    </row>
    <row r="630" spans="1:4" ht="30" customHeight="1">
      <c r="A630" s="3">
        <v>628</v>
      </c>
      <c r="B630" s="4" t="s">
        <v>565</v>
      </c>
      <c r="C630" s="4" t="str">
        <f>"吴佳欣"</f>
        <v>吴佳欣</v>
      </c>
      <c r="D630" s="3" t="s">
        <v>574</v>
      </c>
    </row>
    <row r="631" spans="1:4" ht="30" customHeight="1">
      <c r="A631" s="3">
        <v>629</v>
      </c>
      <c r="B631" s="4" t="s">
        <v>565</v>
      </c>
      <c r="C631" s="4" t="str">
        <f>"陈芳燕"</f>
        <v>陈芳燕</v>
      </c>
      <c r="D631" s="3" t="s">
        <v>106</v>
      </c>
    </row>
    <row r="632" spans="1:4" ht="30" customHeight="1">
      <c r="A632" s="3">
        <v>630</v>
      </c>
      <c r="B632" s="4" t="s">
        <v>565</v>
      </c>
      <c r="C632" s="4" t="str">
        <f>"李佳悦"</f>
        <v>李佳悦</v>
      </c>
      <c r="D632" s="3" t="s">
        <v>575</v>
      </c>
    </row>
    <row r="633" spans="1:4" ht="30" customHeight="1">
      <c r="A633" s="3">
        <v>631</v>
      </c>
      <c r="B633" s="4" t="s">
        <v>565</v>
      </c>
      <c r="C633" s="4" t="str">
        <f>"李美带"</f>
        <v>李美带</v>
      </c>
      <c r="D633" s="3" t="s">
        <v>576</v>
      </c>
    </row>
    <row r="634" spans="1:4" ht="30" customHeight="1">
      <c r="A634" s="3">
        <v>632</v>
      </c>
      <c r="B634" s="4" t="s">
        <v>565</v>
      </c>
      <c r="C634" s="4" t="str">
        <f>"王霄琼"</f>
        <v>王霄琼</v>
      </c>
      <c r="D634" s="3" t="s">
        <v>577</v>
      </c>
    </row>
    <row r="635" spans="1:4" ht="30" customHeight="1">
      <c r="A635" s="3">
        <v>633</v>
      </c>
      <c r="B635" s="4" t="s">
        <v>565</v>
      </c>
      <c r="C635" s="4" t="str">
        <f>"温小英"</f>
        <v>温小英</v>
      </c>
      <c r="D635" s="3" t="s">
        <v>578</v>
      </c>
    </row>
    <row r="636" spans="1:4" ht="30" customHeight="1">
      <c r="A636" s="3">
        <v>634</v>
      </c>
      <c r="B636" s="4" t="s">
        <v>565</v>
      </c>
      <c r="C636" s="4" t="str">
        <f>"杨中妹"</f>
        <v>杨中妹</v>
      </c>
      <c r="D636" s="3" t="s">
        <v>579</v>
      </c>
    </row>
    <row r="637" spans="1:4" ht="30" customHeight="1">
      <c r="A637" s="3">
        <v>635</v>
      </c>
      <c r="B637" s="4" t="s">
        <v>565</v>
      </c>
      <c r="C637" s="4" t="str">
        <f>"王苗"</f>
        <v>王苗</v>
      </c>
      <c r="D637" s="3" t="s">
        <v>580</v>
      </c>
    </row>
    <row r="638" spans="1:4" ht="30" customHeight="1">
      <c r="A638" s="3">
        <v>636</v>
      </c>
      <c r="B638" s="4" t="s">
        <v>565</v>
      </c>
      <c r="C638" s="4" t="str">
        <f>"吴慧"</f>
        <v>吴慧</v>
      </c>
      <c r="D638" s="3" t="s">
        <v>581</v>
      </c>
    </row>
    <row r="639" spans="1:4" ht="30" customHeight="1">
      <c r="A639" s="3">
        <v>637</v>
      </c>
      <c r="B639" s="4" t="s">
        <v>565</v>
      </c>
      <c r="C639" s="4" t="str">
        <f>"陈花香"</f>
        <v>陈花香</v>
      </c>
      <c r="D639" s="3" t="s">
        <v>582</v>
      </c>
    </row>
    <row r="640" spans="1:4" ht="30" customHeight="1">
      <c r="A640" s="3">
        <v>638</v>
      </c>
      <c r="B640" s="4" t="s">
        <v>565</v>
      </c>
      <c r="C640" s="4" t="str">
        <f>"麦雪莹"</f>
        <v>麦雪莹</v>
      </c>
      <c r="D640" s="3" t="s">
        <v>452</v>
      </c>
    </row>
    <row r="641" spans="1:4" ht="30" customHeight="1">
      <c r="A641" s="3">
        <v>639</v>
      </c>
      <c r="B641" s="4" t="s">
        <v>565</v>
      </c>
      <c r="C641" s="4" t="str">
        <f>"莫镕蔚"</f>
        <v>莫镕蔚</v>
      </c>
      <c r="D641" s="3" t="s">
        <v>583</v>
      </c>
    </row>
    <row r="642" spans="1:4" ht="30" customHeight="1">
      <c r="A642" s="3">
        <v>640</v>
      </c>
      <c r="B642" s="4" t="s">
        <v>565</v>
      </c>
      <c r="C642" s="4" t="str">
        <f>"文学虹"</f>
        <v>文学虹</v>
      </c>
      <c r="D642" s="3" t="s">
        <v>584</v>
      </c>
    </row>
    <row r="643" spans="1:4" ht="30" customHeight="1">
      <c r="A643" s="3">
        <v>641</v>
      </c>
      <c r="B643" s="4" t="s">
        <v>565</v>
      </c>
      <c r="C643" s="4" t="str">
        <f>"王百一"</f>
        <v>王百一</v>
      </c>
      <c r="D643" s="3" t="s">
        <v>585</v>
      </c>
    </row>
    <row r="644" spans="1:4" ht="30" customHeight="1">
      <c r="A644" s="3">
        <v>642</v>
      </c>
      <c r="B644" s="4" t="s">
        <v>565</v>
      </c>
      <c r="C644" s="4" t="str">
        <f>"赵武妮"</f>
        <v>赵武妮</v>
      </c>
      <c r="D644" s="3" t="s">
        <v>586</v>
      </c>
    </row>
    <row r="645" spans="1:4" ht="30" customHeight="1">
      <c r="A645" s="3">
        <v>643</v>
      </c>
      <c r="B645" s="4" t="s">
        <v>565</v>
      </c>
      <c r="C645" s="4" t="str">
        <f>"陈元冲"</f>
        <v>陈元冲</v>
      </c>
      <c r="D645" s="3" t="s">
        <v>587</v>
      </c>
    </row>
    <row r="646" spans="1:4" ht="30" customHeight="1">
      <c r="A646" s="3">
        <v>644</v>
      </c>
      <c r="B646" s="4" t="s">
        <v>565</v>
      </c>
      <c r="C646" s="4" t="str">
        <f>"叶春缨"</f>
        <v>叶春缨</v>
      </c>
      <c r="D646" s="3" t="s">
        <v>588</v>
      </c>
    </row>
    <row r="647" spans="1:4" ht="30" customHeight="1">
      <c r="A647" s="3">
        <v>645</v>
      </c>
      <c r="B647" s="4" t="s">
        <v>565</v>
      </c>
      <c r="C647" s="4" t="str">
        <f>"王玲霞"</f>
        <v>王玲霞</v>
      </c>
      <c r="D647" s="3" t="s">
        <v>589</v>
      </c>
    </row>
    <row r="648" spans="1:4" ht="30" customHeight="1">
      <c r="A648" s="3">
        <v>646</v>
      </c>
      <c r="B648" s="4" t="s">
        <v>565</v>
      </c>
      <c r="C648" s="4" t="str">
        <f>"邱俊丹"</f>
        <v>邱俊丹</v>
      </c>
      <c r="D648" s="3" t="s">
        <v>590</v>
      </c>
    </row>
    <row r="649" spans="1:4" ht="30" customHeight="1">
      <c r="A649" s="3">
        <v>647</v>
      </c>
      <c r="B649" s="4" t="s">
        <v>565</v>
      </c>
      <c r="C649" s="4" t="str">
        <f>"方娉"</f>
        <v>方娉</v>
      </c>
      <c r="D649" s="3" t="s">
        <v>591</v>
      </c>
    </row>
    <row r="650" spans="1:4" ht="30" customHeight="1">
      <c r="A650" s="3">
        <v>648</v>
      </c>
      <c r="B650" s="4" t="s">
        <v>565</v>
      </c>
      <c r="C650" s="4" t="str">
        <f>"卢健瞳"</f>
        <v>卢健瞳</v>
      </c>
      <c r="D650" s="3" t="s">
        <v>592</v>
      </c>
    </row>
    <row r="651" spans="1:4" ht="30" customHeight="1">
      <c r="A651" s="3">
        <v>649</v>
      </c>
      <c r="B651" s="4" t="s">
        <v>565</v>
      </c>
      <c r="C651" s="4" t="str">
        <f>"黎先爱"</f>
        <v>黎先爱</v>
      </c>
      <c r="D651" s="3" t="s">
        <v>593</v>
      </c>
    </row>
    <row r="652" spans="1:4" ht="30" customHeight="1">
      <c r="A652" s="3">
        <v>650</v>
      </c>
      <c r="B652" s="4" t="s">
        <v>565</v>
      </c>
      <c r="C652" s="4" t="str">
        <f>"梁楚倩"</f>
        <v>梁楚倩</v>
      </c>
      <c r="D652" s="3" t="s">
        <v>594</v>
      </c>
    </row>
    <row r="653" spans="1:4" ht="30" customHeight="1">
      <c r="A653" s="3">
        <v>651</v>
      </c>
      <c r="B653" s="4" t="s">
        <v>565</v>
      </c>
      <c r="C653" s="4" t="str">
        <f>"彭国婷"</f>
        <v>彭国婷</v>
      </c>
      <c r="D653" s="3" t="s">
        <v>595</v>
      </c>
    </row>
    <row r="654" spans="1:4" ht="30" customHeight="1">
      <c r="A654" s="3">
        <v>652</v>
      </c>
      <c r="B654" s="4" t="s">
        <v>565</v>
      </c>
      <c r="C654" s="4" t="str">
        <f>"陈香池"</f>
        <v>陈香池</v>
      </c>
      <c r="D654" s="3" t="s">
        <v>25</v>
      </c>
    </row>
    <row r="655" spans="1:4" ht="30" customHeight="1">
      <c r="A655" s="3">
        <v>653</v>
      </c>
      <c r="B655" s="4" t="s">
        <v>565</v>
      </c>
      <c r="C655" s="4" t="str">
        <f>"杨世比"</f>
        <v>杨世比</v>
      </c>
      <c r="D655" s="3" t="s">
        <v>596</v>
      </c>
    </row>
    <row r="656" spans="1:4" ht="30" customHeight="1">
      <c r="A656" s="3">
        <v>654</v>
      </c>
      <c r="B656" s="4" t="s">
        <v>565</v>
      </c>
      <c r="C656" s="4" t="str">
        <f>"黄小娟"</f>
        <v>黄小娟</v>
      </c>
      <c r="D656" s="3" t="s">
        <v>597</v>
      </c>
    </row>
    <row r="657" spans="1:4" ht="30" customHeight="1">
      <c r="A657" s="3">
        <v>655</v>
      </c>
      <c r="B657" s="4" t="s">
        <v>565</v>
      </c>
      <c r="C657" s="4" t="str">
        <f>"郑榆菲"</f>
        <v>郑榆菲</v>
      </c>
      <c r="D657" s="3" t="s">
        <v>598</v>
      </c>
    </row>
    <row r="658" spans="1:4" ht="30" customHeight="1">
      <c r="A658" s="3">
        <v>656</v>
      </c>
      <c r="B658" s="4" t="s">
        <v>565</v>
      </c>
      <c r="C658" s="4" t="str">
        <f>"王引转"</f>
        <v>王引转</v>
      </c>
      <c r="D658" s="3" t="s">
        <v>599</v>
      </c>
    </row>
    <row r="659" spans="1:4" ht="30" customHeight="1">
      <c r="A659" s="3">
        <v>657</v>
      </c>
      <c r="B659" s="4" t="s">
        <v>565</v>
      </c>
      <c r="C659" s="4" t="str">
        <f>"林笑芳"</f>
        <v>林笑芳</v>
      </c>
      <c r="D659" s="3" t="s">
        <v>600</v>
      </c>
    </row>
    <row r="660" spans="1:4" ht="30" customHeight="1">
      <c r="A660" s="3">
        <v>658</v>
      </c>
      <c r="B660" s="4" t="s">
        <v>565</v>
      </c>
      <c r="C660" s="4" t="str">
        <f>"罗诗彦"</f>
        <v>罗诗彦</v>
      </c>
      <c r="D660" s="3" t="s">
        <v>601</v>
      </c>
    </row>
    <row r="661" spans="1:4" ht="30" customHeight="1">
      <c r="A661" s="3">
        <v>659</v>
      </c>
      <c r="B661" s="4" t="s">
        <v>565</v>
      </c>
      <c r="C661" s="4" t="str">
        <f>"洪书华"</f>
        <v>洪书华</v>
      </c>
      <c r="D661" s="3" t="s">
        <v>602</v>
      </c>
    </row>
    <row r="662" spans="1:4" ht="30" customHeight="1">
      <c r="A662" s="3">
        <v>660</v>
      </c>
      <c r="B662" s="4" t="s">
        <v>565</v>
      </c>
      <c r="C662" s="4" t="str">
        <f>"罗敏"</f>
        <v>罗敏</v>
      </c>
      <c r="D662" s="3" t="s">
        <v>603</v>
      </c>
    </row>
    <row r="663" spans="1:4" ht="30" customHeight="1">
      <c r="A663" s="3">
        <v>661</v>
      </c>
      <c r="B663" s="4" t="s">
        <v>565</v>
      </c>
      <c r="C663" s="4" t="str">
        <f>"何秀姬"</f>
        <v>何秀姬</v>
      </c>
      <c r="D663" s="3" t="s">
        <v>574</v>
      </c>
    </row>
    <row r="664" spans="1:4" ht="30" customHeight="1">
      <c r="A664" s="3">
        <v>662</v>
      </c>
      <c r="B664" s="4" t="s">
        <v>565</v>
      </c>
      <c r="C664" s="4" t="str">
        <f>"陈余金"</f>
        <v>陈余金</v>
      </c>
      <c r="D664" s="3" t="s">
        <v>604</v>
      </c>
    </row>
    <row r="665" spans="1:4" ht="30" customHeight="1">
      <c r="A665" s="3">
        <v>663</v>
      </c>
      <c r="B665" s="4" t="s">
        <v>565</v>
      </c>
      <c r="C665" s="4" t="str">
        <f>"李秋燕"</f>
        <v>李秋燕</v>
      </c>
      <c r="D665" s="3" t="s">
        <v>605</v>
      </c>
    </row>
    <row r="666" spans="1:4" ht="30" customHeight="1">
      <c r="A666" s="3">
        <v>664</v>
      </c>
      <c r="B666" s="4" t="s">
        <v>565</v>
      </c>
      <c r="C666" s="4" t="str">
        <f>"刘海珍"</f>
        <v>刘海珍</v>
      </c>
      <c r="D666" s="3" t="s">
        <v>606</v>
      </c>
    </row>
    <row r="667" spans="1:4" ht="30" customHeight="1">
      <c r="A667" s="3">
        <v>665</v>
      </c>
      <c r="B667" s="4" t="s">
        <v>565</v>
      </c>
      <c r="C667" s="4" t="str">
        <f>"李鑫"</f>
        <v>李鑫</v>
      </c>
      <c r="D667" s="3" t="s">
        <v>607</v>
      </c>
    </row>
    <row r="668" spans="1:4" ht="30" customHeight="1">
      <c r="A668" s="3">
        <v>666</v>
      </c>
      <c r="B668" s="4" t="s">
        <v>565</v>
      </c>
      <c r="C668" s="4" t="str">
        <f>"黄淑美"</f>
        <v>黄淑美</v>
      </c>
      <c r="D668" s="3" t="s">
        <v>608</v>
      </c>
    </row>
    <row r="669" spans="1:4" ht="30" customHeight="1">
      <c r="A669" s="3">
        <v>667</v>
      </c>
      <c r="B669" s="4" t="s">
        <v>565</v>
      </c>
      <c r="C669" s="4" t="str">
        <f>"周超莹"</f>
        <v>周超莹</v>
      </c>
      <c r="D669" s="3" t="s">
        <v>609</v>
      </c>
    </row>
    <row r="670" spans="1:4" ht="30" customHeight="1">
      <c r="A670" s="3">
        <v>668</v>
      </c>
      <c r="B670" s="4" t="s">
        <v>565</v>
      </c>
      <c r="C670" s="4" t="str">
        <f>"曾昕"</f>
        <v>曾昕</v>
      </c>
      <c r="D670" s="3" t="s">
        <v>223</v>
      </c>
    </row>
    <row r="671" spans="1:4" ht="30" customHeight="1">
      <c r="A671" s="3">
        <v>669</v>
      </c>
      <c r="B671" s="4" t="s">
        <v>565</v>
      </c>
      <c r="C671" s="4" t="str">
        <f>"符金花"</f>
        <v>符金花</v>
      </c>
      <c r="D671" s="3" t="s">
        <v>610</v>
      </c>
    </row>
    <row r="672" spans="1:4" ht="30" customHeight="1">
      <c r="A672" s="3">
        <v>670</v>
      </c>
      <c r="B672" s="4" t="s">
        <v>565</v>
      </c>
      <c r="C672" s="4" t="str">
        <f>"兰燕茜"</f>
        <v>兰燕茜</v>
      </c>
      <c r="D672" s="3" t="s">
        <v>611</v>
      </c>
    </row>
    <row r="673" spans="1:4" ht="30" customHeight="1">
      <c r="A673" s="3">
        <v>671</v>
      </c>
      <c r="B673" s="4" t="s">
        <v>565</v>
      </c>
      <c r="C673" s="4" t="str">
        <f>"钟春霞"</f>
        <v>钟春霞</v>
      </c>
      <c r="D673" s="3" t="s">
        <v>612</v>
      </c>
    </row>
    <row r="674" spans="1:4" ht="30" customHeight="1">
      <c r="A674" s="3">
        <v>672</v>
      </c>
      <c r="B674" s="4" t="s">
        <v>565</v>
      </c>
      <c r="C674" s="4" t="str">
        <f>"王大莉"</f>
        <v>王大莉</v>
      </c>
      <c r="D674" s="3" t="s">
        <v>363</v>
      </c>
    </row>
    <row r="675" spans="1:4" ht="30" customHeight="1">
      <c r="A675" s="3">
        <v>673</v>
      </c>
      <c r="B675" s="4" t="s">
        <v>565</v>
      </c>
      <c r="C675" s="4" t="str">
        <f>"吴云"</f>
        <v>吴云</v>
      </c>
      <c r="D675" s="3" t="s">
        <v>613</v>
      </c>
    </row>
    <row r="676" spans="1:4" ht="30" customHeight="1">
      <c r="A676" s="3">
        <v>674</v>
      </c>
      <c r="B676" s="4" t="s">
        <v>565</v>
      </c>
      <c r="C676" s="4" t="str">
        <f>"安晶"</f>
        <v>安晶</v>
      </c>
      <c r="D676" s="3" t="s">
        <v>614</v>
      </c>
    </row>
    <row r="677" spans="1:4" ht="30" customHeight="1">
      <c r="A677" s="3">
        <v>675</v>
      </c>
      <c r="B677" s="4" t="s">
        <v>565</v>
      </c>
      <c r="C677" s="4" t="str">
        <f>"游婷文"</f>
        <v>游婷文</v>
      </c>
      <c r="D677" s="3" t="s">
        <v>25</v>
      </c>
    </row>
    <row r="678" spans="1:4" ht="30" customHeight="1">
      <c r="A678" s="3">
        <v>676</v>
      </c>
      <c r="B678" s="4" t="s">
        <v>565</v>
      </c>
      <c r="C678" s="4" t="str">
        <f>"符倩芬"</f>
        <v>符倩芬</v>
      </c>
      <c r="D678" s="3" t="s">
        <v>615</v>
      </c>
    </row>
    <row r="679" spans="1:4" ht="30" customHeight="1">
      <c r="A679" s="3">
        <v>677</v>
      </c>
      <c r="B679" s="4" t="s">
        <v>565</v>
      </c>
      <c r="C679" s="4" t="str">
        <f>"周日来"</f>
        <v>周日来</v>
      </c>
      <c r="D679" s="3" t="s">
        <v>616</v>
      </c>
    </row>
    <row r="680" spans="1:4" ht="30" customHeight="1">
      <c r="A680" s="3">
        <v>678</v>
      </c>
      <c r="B680" s="4" t="s">
        <v>565</v>
      </c>
      <c r="C680" s="4" t="str">
        <f>"符明慧"</f>
        <v>符明慧</v>
      </c>
      <c r="D680" s="3" t="s">
        <v>617</v>
      </c>
    </row>
    <row r="681" spans="1:4" ht="30" customHeight="1">
      <c r="A681" s="3">
        <v>679</v>
      </c>
      <c r="B681" s="4" t="s">
        <v>565</v>
      </c>
      <c r="C681" s="4" t="str">
        <f>"谭艳"</f>
        <v>谭艳</v>
      </c>
      <c r="D681" s="3" t="s">
        <v>364</v>
      </c>
    </row>
    <row r="682" spans="1:4" ht="30" customHeight="1">
      <c r="A682" s="3">
        <v>680</v>
      </c>
      <c r="B682" s="4" t="s">
        <v>565</v>
      </c>
      <c r="C682" s="4" t="str">
        <f>"符晓燕"</f>
        <v>符晓燕</v>
      </c>
      <c r="D682" s="3" t="s">
        <v>191</v>
      </c>
    </row>
    <row r="683" spans="1:4" ht="30" customHeight="1">
      <c r="A683" s="3">
        <v>681</v>
      </c>
      <c r="B683" s="4" t="s">
        <v>565</v>
      </c>
      <c r="C683" s="4" t="str">
        <f>"金娜"</f>
        <v>金娜</v>
      </c>
      <c r="D683" s="3" t="s">
        <v>146</v>
      </c>
    </row>
    <row r="684" spans="1:4" ht="30" customHeight="1">
      <c r="A684" s="3">
        <v>682</v>
      </c>
      <c r="B684" s="4" t="s">
        <v>565</v>
      </c>
      <c r="C684" s="4" t="str">
        <f>"吕林霞"</f>
        <v>吕林霞</v>
      </c>
      <c r="D684" s="3" t="s">
        <v>618</v>
      </c>
    </row>
    <row r="685" spans="1:4" ht="30" customHeight="1">
      <c r="A685" s="3">
        <v>683</v>
      </c>
      <c r="B685" s="4" t="s">
        <v>565</v>
      </c>
      <c r="C685" s="4" t="str">
        <f>"徐贞"</f>
        <v>徐贞</v>
      </c>
      <c r="D685" s="3" t="s">
        <v>619</v>
      </c>
    </row>
    <row r="686" spans="1:4" ht="30" customHeight="1">
      <c r="A686" s="3">
        <v>684</v>
      </c>
      <c r="B686" s="4" t="s">
        <v>565</v>
      </c>
      <c r="C686" s="4" t="str">
        <f>"李小驳"</f>
        <v>李小驳</v>
      </c>
      <c r="D686" s="3" t="s">
        <v>620</v>
      </c>
    </row>
    <row r="687" spans="1:4" ht="30" customHeight="1">
      <c r="A687" s="3">
        <v>685</v>
      </c>
      <c r="B687" s="4" t="s">
        <v>565</v>
      </c>
      <c r="C687" s="4" t="str">
        <f>"刘小清"</f>
        <v>刘小清</v>
      </c>
      <c r="D687" s="3" t="s">
        <v>621</v>
      </c>
    </row>
    <row r="688" spans="1:4" ht="30" customHeight="1">
      <c r="A688" s="3">
        <v>686</v>
      </c>
      <c r="B688" s="4" t="s">
        <v>565</v>
      </c>
      <c r="C688" s="4" t="str">
        <f>"陈积凤"</f>
        <v>陈积凤</v>
      </c>
      <c r="D688" s="3" t="s">
        <v>622</v>
      </c>
    </row>
    <row r="689" spans="1:4" ht="30" customHeight="1">
      <c r="A689" s="3">
        <v>687</v>
      </c>
      <c r="B689" s="4" t="s">
        <v>565</v>
      </c>
      <c r="C689" s="4" t="str">
        <f>"符芳玲"</f>
        <v>符芳玲</v>
      </c>
      <c r="D689" s="3" t="s">
        <v>273</v>
      </c>
    </row>
    <row r="690" spans="1:4" ht="30" customHeight="1">
      <c r="A690" s="3">
        <v>688</v>
      </c>
      <c r="B690" s="4" t="s">
        <v>565</v>
      </c>
      <c r="C690" s="4" t="str">
        <f>"徐创蕾"</f>
        <v>徐创蕾</v>
      </c>
      <c r="D690" s="3" t="s">
        <v>623</v>
      </c>
    </row>
    <row r="691" spans="1:4" ht="30" customHeight="1">
      <c r="A691" s="3">
        <v>689</v>
      </c>
      <c r="B691" s="4" t="s">
        <v>565</v>
      </c>
      <c r="C691" s="4" t="str">
        <f>"符琼楠"</f>
        <v>符琼楠</v>
      </c>
      <c r="D691" s="3" t="s">
        <v>624</v>
      </c>
    </row>
    <row r="692" spans="1:4" ht="30" customHeight="1">
      <c r="A692" s="3">
        <v>690</v>
      </c>
      <c r="B692" s="4" t="s">
        <v>565</v>
      </c>
      <c r="C692" s="4" t="str">
        <f>"谢浩玲"</f>
        <v>谢浩玲</v>
      </c>
      <c r="D692" s="3" t="s">
        <v>625</v>
      </c>
    </row>
    <row r="693" spans="1:4" ht="30" customHeight="1">
      <c r="A693" s="3">
        <v>691</v>
      </c>
      <c r="B693" s="4" t="s">
        <v>565</v>
      </c>
      <c r="C693" s="4" t="str">
        <f>"林琪"</f>
        <v>林琪</v>
      </c>
      <c r="D693" s="3" t="s">
        <v>283</v>
      </c>
    </row>
    <row r="694" spans="1:4" ht="30" customHeight="1">
      <c r="A694" s="3">
        <v>692</v>
      </c>
      <c r="B694" s="4" t="s">
        <v>565</v>
      </c>
      <c r="C694" s="4" t="str">
        <f>"吴小兰"</f>
        <v>吴小兰</v>
      </c>
      <c r="D694" s="3" t="s">
        <v>262</v>
      </c>
    </row>
    <row r="695" spans="1:4" ht="30" customHeight="1">
      <c r="A695" s="3">
        <v>693</v>
      </c>
      <c r="B695" s="4" t="s">
        <v>565</v>
      </c>
      <c r="C695" s="4" t="str">
        <f>"陈小红"</f>
        <v>陈小红</v>
      </c>
      <c r="D695" s="3" t="s">
        <v>626</v>
      </c>
    </row>
    <row r="696" spans="1:4" ht="30" customHeight="1">
      <c r="A696" s="3">
        <v>694</v>
      </c>
      <c r="B696" s="4" t="s">
        <v>565</v>
      </c>
      <c r="C696" s="4" t="str">
        <f>"李桂萍"</f>
        <v>李桂萍</v>
      </c>
      <c r="D696" s="3" t="s">
        <v>627</v>
      </c>
    </row>
    <row r="697" spans="1:4" ht="30" customHeight="1">
      <c r="A697" s="3">
        <v>695</v>
      </c>
      <c r="B697" s="4" t="s">
        <v>565</v>
      </c>
      <c r="C697" s="4" t="str">
        <f>"王发辉"</f>
        <v>王发辉</v>
      </c>
      <c r="D697" s="3" t="s">
        <v>628</v>
      </c>
    </row>
    <row r="698" spans="1:4" ht="30" customHeight="1">
      <c r="A698" s="3">
        <v>696</v>
      </c>
      <c r="B698" s="4" t="s">
        <v>565</v>
      </c>
      <c r="C698" s="4" t="str">
        <f>"唐小花"</f>
        <v>唐小花</v>
      </c>
      <c r="D698" s="3" t="s">
        <v>629</v>
      </c>
    </row>
    <row r="699" spans="1:4" ht="30" customHeight="1">
      <c r="A699" s="3">
        <v>697</v>
      </c>
      <c r="B699" s="4" t="s">
        <v>565</v>
      </c>
      <c r="C699" s="4" t="str">
        <f>"邢巧云"</f>
        <v>邢巧云</v>
      </c>
      <c r="D699" s="3" t="s">
        <v>492</v>
      </c>
    </row>
    <row r="700" spans="1:4" ht="30" customHeight="1">
      <c r="A700" s="3">
        <v>698</v>
      </c>
      <c r="B700" s="4" t="s">
        <v>565</v>
      </c>
      <c r="C700" s="4" t="str">
        <f>"陈柳林"</f>
        <v>陈柳林</v>
      </c>
      <c r="D700" s="3" t="s">
        <v>630</v>
      </c>
    </row>
    <row r="701" spans="1:4" ht="30" customHeight="1">
      <c r="A701" s="3">
        <v>699</v>
      </c>
      <c r="B701" s="4" t="s">
        <v>565</v>
      </c>
      <c r="C701" s="4" t="str">
        <f>"丁锡联"</f>
        <v>丁锡联</v>
      </c>
      <c r="D701" s="3" t="s">
        <v>631</v>
      </c>
    </row>
    <row r="702" spans="1:4" ht="30" customHeight="1">
      <c r="A702" s="3">
        <v>700</v>
      </c>
      <c r="B702" s="4" t="s">
        <v>565</v>
      </c>
      <c r="C702" s="4" t="str">
        <f>"邓晓敏"</f>
        <v>邓晓敏</v>
      </c>
      <c r="D702" s="3" t="s">
        <v>632</v>
      </c>
    </row>
    <row r="703" spans="1:4" ht="30" customHeight="1">
      <c r="A703" s="3">
        <v>701</v>
      </c>
      <c r="B703" s="4" t="s">
        <v>565</v>
      </c>
      <c r="C703" s="4" t="str">
        <f>"陈娇丽"</f>
        <v>陈娇丽</v>
      </c>
      <c r="D703" s="3" t="s">
        <v>36</v>
      </c>
    </row>
    <row r="704" spans="1:4" ht="30" customHeight="1">
      <c r="A704" s="3">
        <v>702</v>
      </c>
      <c r="B704" s="4" t="s">
        <v>565</v>
      </c>
      <c r="C704" s="4" t="str">
        <f>"王福翔"</f>
        <v>王福翔</v>
      </c>
      <c r="D704" s="3" t="s">
        <v>633</v>
      </c>
    </row>
    <row r="705" spans="1:4" ht="30" customHeight="1">
      <c r="A705" s="3">
        <v>703</v>
      </c>
      <c r="B705" s="4" t="s">
        <v>565</v>
      </c>
      <c r="C705" s="4" t="str">
        <f>"黎青云"</f>
        <v>黎青云</v>
      </c>
      <c r="D705" s="3" t="s">
        <v>634</v>
      </c>
    </row>
    <row r="706" spans="1:4" ht="30" customHeight="1">
      <c r="A706" s="3">
        <v>704</v>
      </c>
      <c r="B706" s="4" t="s">
        <v>565</v>
      </c>
      <c r="C706" s="4" t="str">
        <f>"陈荟妃"</f>
        <v>陈荟妃</v>
      </c>
      <c r="D706" s="3" t="s">
        <v>416</v>
      </c>
    </row>
    <row r="707" spans="1:4" ht="30" customHeight="1">
      <c r="A707" s="3">
        <v>705</v>
      </c>
      <c r="B707" s="4" t="s">
        <v>565</v>
      </c>
      <c r="C707" s="4" t="str">
        <f>"孙晓琦"</f>
        <v>孙晓琦</v>
      </c>
      <c r="D707" s="3" t="s">
        <v>635</v>
      </c>
    </row>
    <row r="708" spans="1:4" ht="30" customHeight="1">
      <c r="A708" s="3">
        <v>706</v>
      </c>
      <c r="B708" s="4" t="s">
        <v>565</v>
      </c>
      <c r="C708" s="4" t="str">
        <f>"覃家敏"</f>
        <v>覃家敏</v>
      </c>
      <c r="D708" s="3" t="s">
        <v>636</v>
      </c>
    </row>
    <row r="709" spans="1:4" ht="30" customHeight="1">
      <c r="A709" s="3">
        <v>707</v>
      </c>
      <c r="B709" s="4" t="s">
        <v>565</v>
      </c>
      <c r="C709" s="4" t="str">
        <f>"符学晶"</f>
        <v>符学晶</v>
      </c>
      <c r="D709" s="3" t="s">
        <v>637</v>
      </c>
    </row>
    <row r="710" spans="1:4" ht="30" customHeight="1">
      <c r="A710" s="3">
        <v>708</v>
      </c>
      <c r="B710" s="4" t="s">
        <v>565</v>
      </c>
      <c r="C710" s="4" t="str">
        <f>"符妹丽"</f>
        <v>符妹丽</v>
      </c>
      <c r="D710" s="3" t="s">
        <v>638</v>
      </c>
    </row>
    <row r="711" spans="1:4" ht="30" customHeight="1">
      <c r="A711" s="3">
        <v>709</v>
      </c>
      <c r="B711" s="4" t="s">
        <v>565</v>
      </c>
      <c r="C711" s="4" t="str">
        <f>"董嫦娱"</f>
        <v>董嫦娱</v>
      </c>
      <c r="D711" s="3" t="s">
        <v>639</v>
      </c>
    </row>
    <row r="712" spans="1:4" ht="30" customHeight="1">
      <c r="A712" s="3">
        <v>710</v>
      </c>
      <c r="B712" s="4" t="s">
        <v>565</v>
      </c>
      <c r="C712" s="4" t="str">
        <f>"黄福萍"</f>
        <v>黄福萍</v>
      </c>
      <c r="D712" s="3" t="s">
        <v>640</v>
      </c>
    </row>
    <row r="713" spans="1:4" ht="30" customHeight="1">
      <c r="A713" s="3">
        <v>711</v>
      </c>
      <c r="B713" s="4" t="s">
        <v>565</v>
      </c>
      <c r="C713" s="4" t="str">
        <f>"黄虹"</f>
        <v>黄虹</v>
      </c>
      <c r="D713" s="3" t="s">
        <v>63</v>
      </c>
    </row>
    <row r="714" spans="1:4" ht="30" customHeight="1">
      <c r="A714" s="3">
        <v>712</v>
      </c>
      <c r="B714" s="4" t="s">
        <v>565</v>
      </c>
      <c r="C714" s="4" t="str">
        <f>"夏慧珍"</f>
        <v>夏慧珍</v>
      </c>
      <c r="D714" s="3" t="s">
        <v>641</v>
      </c>
    </row>
    <row r="715" spans="1:4" ht="30" customHeight="1">
      <c r="A715" s="3">
        <v>713</v>
      </c>
      <c r="B715" s="4" t="s">
        <v>565</v>
      </c>
      <c r="C715" s="4" t="str">
        <f>"羊梦秋"</f>
        <v>羊梦秋</v>
      </c>
      <c r="D715" s="3" t="s">
        <v>642</v>
      </c>
    </row>
    <row r="716" spans="1:4" ht="30" customHeight="1">
      <c r="A716" s="3">
        <v>714</v>
      </c>
      <c r="B716" s="4" t="s">
        <v>565</v>
      </c>
      <c r="C716" s="4" t="str">
        <f>"符夕婵"</f>
        <v>符夕婵</v>
      </c>
      <c r="D716" s="3" t="s">
        <v>643</v>
      </c>
    </row>
    <row r="717" spans="1:4" ht="30" customHeight="1">
      <c r="A717" s="3">
        <v>715</v>
      </c>
      <c r="B717" s="4" t="s">
        <v>565</v>
      </c>
      <c r="C717" s="4" t="str">
        <f>"刘婆英"</f>
        <v>刘婆英</v>
      </c>
      <c r="D717" s="3" t="s">
        <v>644</v>
      </c>
    </row>
    <row r="718" spans="1:4" ht="30" customHeight="1">
      <c r="A718" s="3">
        <v>716</v>
      </c>
      <c r="B718" s="4" t="s">
        <v>565</v>
      </c>
      <c r="C718" s="4" t="str">
        <f>"林方玉"</f>
        <v>林方玉</v>
      </c>
      <c r="D718" s="3" t="s">
        <v>645</v>
      </c>
    </row>
    <row r="719" spans="1:4" ht="30" customHeight="1">
      <c r="A719" s="3">
        <v>717</v>
      </c>
      <c r="B719" s="4" t="s">
        <v>565</v>
      </c>
      <c r="C719" s="4" t="str">
        <f>"钟财"</f>
        <v>钟财</v>
      </c>
      <c r="D719" s="3" t="s">
        <v>646</v>
      </c>
    </row>
    <row r="720" spans="1:4" ht="30" customHeight="1">
      <c r="A720" s="3">
        <v>718</v>
      </c>
      <c r="B720" s="4" t="s">
        <v>565</v>
      </c>
      <c r="C720" s="4" t="str">
        <f>"杜丹丹"</f>
        <v>杜丹丹</v>
      </c>
      <c r="D720" s="3" t="s">
        <v>647</v>
      </c>
    </row>
    <row r="721" spans="1:4" ht="30" customHeight="1">
      <c r="A721" s="3">
        <v>719</v>
      </c>
      <c r="B721" s="4" t="s">
        <v>565</v>
      </c>
      <c r="C721" s="4" t="str">
        <f>"杨思思"</f>
        <v>杨思思</v>
      </c>
      <c r="D721" s="3" t="s">
        <v>648</v>
      </c>
    </row>
    <row r="722" spans="1:4" ht="30" customHeight="1">
      <c r="A722" s="3">
        <v>720</v>
      </c>
      <c r="B722" s="4" t="s">
        <v>565</v>
      </c>
      <c r="C722" s="4" t="str">
        <f>"陈家欣"</f>
        <v>陈家欣</v>
      </c>
      <c r="D722" s="3" t="s">
        <v>649</v>
      </c>
    </row>
    <row r="723" spans="1:4" ht="30" customHeight="1">
      <c r="A723" s="3">
        <v>721</v>
      </c>
      <c r="B723" s="4" t="s">
        <v>565</v>
      </c>
      <c r="C723" s="4" t="str">
        <f>"董飞"</f>
        <v>董飞</v>
      </c>
      <c r="D723" s="3" t="s">
        <v>650</v>
      </c>
    </row>
    <row r="724" spans="1:4" ht="30" customHeight="1">
      <c r="A724" s="3">
        <v>722</v>
      </c>
      <c r="B724" s="4" t="s">
        <v>565</v>
      </c>
      <c r="C724" s="4" t="str">
        <f>"符克芳"</f>
        <v>符克芳</v>
      </c>
      <c r="D724" s="3" t="s">
        <v>18</v>
      </c>
    </row>
    <row r="725" spans="1:4" ht="30" customHeight="1">
      <c r="A725" s="3">
        <v>723</v>
      </c>
      <c r="B725" s="4" t="s">
        <v>565</v>
      </c>
      <c r="C725" s="4" t="str">
        <f>"黄君君"</f>
        <v>黄君君</v>
      </c>
      <c r="D725" s="3" t="s">
        <v>651</v>
      </c>
    </row>
    <row r="726" spans="1:4" ht="30" customHeight="1">
      <c r="A726" s="3">
        <v>724</v>
      </c>
      <c r="B726" s="4" t="s">
        <v>565</v>
      </c>
      <c r="C726" s="4" t="str">
        <f>"符会媛"</f>
        <v>符会媛</v>
      </c>
      <c r="D726" s="3" t="s">
        <v>652</v>
      </c>
    </row>
    <row r="727" spans="1:4" ht="30" customHeight="1">
      <c r="A727" s="3">
        <v>725</v>
      </c>
      <c r="B727" s="4" t="s">
        <v>565</v>
      </c>
      <c r="C727" s="4" t="str">
        <f>"唐月玲"</f>
        <v>唐月玲</v>
      </c>
      <c r="D727" s="3" t="s">
        <v>653</v>
      </c>
    </row>
    <row r="728" spans="1:4" ht="30" customHeight="1">
      <c r="A728" s="3">
        <v>726</v>
      </c>
      <c r="B728" s="4" t="s">
        <v>565</v>
      </c>
      <c r="C728" s="4" t="str">
        <f>"关江盈"</f>
        <v>关江盈</v>
      </c>
      <c r="D728" s="3" t="s">
        <v>654</v>
      </c>
    </row>
    <row r="729" spans="1:4" ht="30" customHeight="1">
      <c r="A729" s="3">
        <v>727</v>
      </c>
      <c r="B729" s="4" t="s">
        <v>565</v>
      </c>
      <c r="C729" s="4" t="str">
        <f>"何丽蓉"</f>
        <v>何丽蓉</v>
      </c>
      <c r="D729" s="3" t="s">
        <v>655</v>
      </c>
    </row>
    <row r="730" spans="1:4" ht="30" customHeight="1">
      <c r="A730" s="3">
        <v>728</v>
      </c>
      <c r="B730" s="4" t="s">
        <v>565</v>
      </c>
      <c r="C730" s="4" t="str">
        <f>"林春香"</f>
        <v>林春香</v>
      </c>
      <c r="D730" s="3" t="s">
        <v>18</v>
      </c>
    </row>
    <row r="731" spans="1:4" ht="30" customHeight="1">
      <c r="A731" s="3">
        <v>729</v>
      </c>
      <c r="B731" s="4" t="s">
        <v>565</v>
      </c>
      <c r="C731" s="4" t="str">
        <f>"吉妹"</f>
        <v>吉妹</v>
      </c>
      <c r="D731" s="3" t="s">
        <v>656</v>
      </c>
    </row>
    <row r="732" spans="1:4" ht="30" customHeight="1">
      <c r="A732" s="3">
        <v>730</v>
      </c>
      <c r="B732" s="4" t="s">
        <v>565</v>
      </c>
      <c r="C732" s="4" t="str">
        <f>"冯成娥"</f>
        <v>冯成娥</v>
      </c>
      <c r="D732" s="3" t="s">
        <v>423</v>
      </c>
    </row>
    <row r="733" spans="1:4" ht="30" customHeight="1">
      <c r="A733" s="3">
        <v>731</v>
      </c>
      <c r="B733" s="4" t="s">
        <v>565</v>
      </c>
      <c r="C733" s="4" t="str">
        <f>"王晴"</f>
        <v>王晴</v>
      </c>
      <c r="D733" s="3" t="s">
        <v>657</v>
      </c>
    </row>
    <row r="734" spans="1:4" ht="30" customHeight="1">
      <c r="A734" s="3">
        <v>732</v>
      </c>
      <c r="B734" s="4" t="s">
        <v>565</v>
      </c>
      <c r="C734" s="4" t="str">
        <f>"蔡晶晶"</f>
        <v>蔡晶晶</v>
      </c>
      <c r="D734" s="3" t="s">
        <v>364</v>
      </c>
    </row>
    <row r="735" spans="1:4" ht="30" customHeight="1">
      <c r="A735" s="3">
        <v>733</v>
      </c>
      <c r="B735" s="4" t="s">
        <v>565</v>
      </c>
      <c r="C735" s="4" t="str">
        <f>"赵琴"</f>
        <v>赵琴</v>
      </c>
      <c r="D735" s="3" t="s">
        <v>658</v>
      </c>
    </row>
    <row r="736" spans="1:4" ht="30" customHeight="1">
      <c r="A736" s="3">
        <v>734</v>
      </c>
      <c r="B736" s="4" t="s">
        <v>565</v>
      </c>
      <c r="C736" s="4" t="str">
        <f>"容晶"</f>
        <v>容晶</v>
      </c>
      <c r="D736" s="3" t="s">
        <v>340</v>
      </c>
    </row>
    <row r="737" spans="1:4" ht="30" customHeight="1">
      <c r="A737" s="3">
        <v>735</v>
      </c>
      <c r="B737" s="4" t="s">
        <v>565</v>
      </c>
      <c r="C737" s="4" t="str">
        <f>"符少娜"</f>
        <v>符少娜</v>
      </c>
      <c r="D737" s="3" t="s">
        <v>659</v>
      </c>
    </row>
    <row r="738" spans="1:4" ht="30" customHeight="1">
      <c r="A738" s="3">
        <v>736</v>
      </c>
      <c r="B738" s="4" t="s">
        <v>565</v>
      </c>
      <c r="C738" s="4" t="str">
        <f>"罗云茹"</f>
        <v>罗云茹</v>
      </c>
      <c r="D738" s="3" t="s">
        <v>170</v>
      </c>
    </row>
    <row r="739" spans="1:4" ht="30" customHeight="1">
      <c r="A739" s="3">
        <v>737</v>
      </c>
      <c r="B739" s="4" t="s">
        <v>565</v>
      </c>
      <c r="C739" s="4" t="str">
        <f>"龙莹"</f>
        <v>龙莹</v>
      </c>
      <c r="D739" s="3" t="s">
        <v>660</v>
      </c>
    </row>
    <row r="740" spans="1:4" ht="30" customHeight="1">
      <c r="A740" s="3">
        <v>738</v>
      </c>
      <c r="B740" s="4" t="s">
        <v>565</v>
      </c>
      <c r="C740" s="4" t="str">
        <f>"杨凯婷"</f>
        <v>杨凯婷</v>
      </c>
      <c r="D740" s="3" t="s">
        <v>661</v>
      </c>
    </row>
    <row r="741" spans="1:4" ht="30" customHeight="1">
      <c r="A741" s="3">
        <v>739</v>
      </c>
      <c r="B741" s="4" t="s">
        <v>565</v>
      </c>
      <c r="C741" s="4" t="str">
        <f>"朱美丽"</f>
        <v>朱美丽</v>
      </c>
      <c r="D741" s="3" t="s">
        <v>662</v>
      </c>
    </row>
    <row r="742" spans="1:4" ht="30" customHeight="1">
      <c r="A742" s="3">
        <v>740</v>
      </c>
      <c r="B742" s="4" t="s">
        <v>565</v>
      </c>
      <c r="C742" s="4" t="str">
        <f>"韩扬"</f>
        <v>韩扬</v>
      </c>
      <c r="D742" s="3" t="s">
        <v>663</v>
      </c>
    </row>
    <row r="743" spans="1:4" ht="30" customHeight="1">
      <c r="A743" s="3">
        <v>741</v>
      </c>
      <c r="B743" s="4" t="s">
        <v>565</v>
      </c>
      <c r="C743" s="4" t="str">
        <f>"裴美珠"</f>
        <v>裴美珠</v>
      </c>
      <c r="D743" s="3" t="s">
        <v>593</v>
      </c>
    </row>
    <row r="744" spans="1:4" ht="30" customHeight="1">
      <c r="A744" s="3">
        <v>742</v>
      </c>
      <c r="B744" s="4" t="s">
        <v>565</v>
      </c>
      <c r="C744" s="4" t="str">
        <f>"卢裕娴"</f>
        <v>卢裕娴</v>
      </c>
      <c r="D744" s="3" t="s">
        <v>572</v>
      </c>
    </row>
    <row r="745" spans="1:4" ht="30" customHeight="1">
      <c r="A745" s="3">
        <v>743</v>
      </c>
      <c r="B745" s="4" t="s">
        <v>565</v>
      </c>
      <c r="C745" s="4" t="str">
        <f>"何应蕊"</f>
        <v>何应蕊</v>
      </c>
      <c r="D745" s="3" t="s">
        <v>664</v>
      </c>
    </row>
    <row r="746" spans="1:4" ht="30" customHeight="1">
      <c r="A746" s="3">
        <v>744</v>
      </c>
      <c r="B746" s="4" t="s">
        <v>565</v>
      </c>
      <c r="C746" s="4" t="str">
        <f>"农艺"</f>
        <v>农艺</v>
      </c>
      <c r="D746" s="3" t="s">
        <v>665</v>
      </c>
    </row>
    <row r="747" spans="1:4" ht="30" customHeight="1">
      <c r="A747" s="3">
        <v>745</v>
      </c>
      <c r="B747" s="4" t="s">
        <v>565</v>
      </c>
      <c r="C747" s="4" t="str">
        <f>"杨振文"</f>
        <v>杨振文</v>
      </c>
      <c r="D747" s="3" t="s">
        <v>666</v>
      </c>
    </row>
    <row r="748" spans="1:4" ht="30" customHeight="1">
      <c r="A748" s="3">
        <v>746</v>
      </c>
      <c r="B748" s="4" t="s">
        <v>565</v>
      </c>
      <c r="C748" s="4" t="str">
        <f>"陈志美"</f>
        <v>陈志美</v>
      </c>
      <c r="D748" s="3" t="s">
        <v>667</v>
      </c>
    </row>
    <row r="749" spans="1:4" ht="30" customHeight="1">
      <c r="A749" s="3">
        <v>747</v>
      </c>
      <c r="B749" s="4" t="s">
        <v>565</v>
      </c>
      <c r="C749" s="4" t="str">
        <f>"邓翠柳"</f>
        <v>邓翠柳</v>
      </c>
      <c r="D749" s="3" t="s">
        <v>668</v>
      </c>
    </row>
    <row r="750" spans="1:4" ht="30" customHeight="1">
      <c r="A750" s="3">
        <v>748</v>
      </c>
      <c r="B750" s="4" t="s">
        <v>565</v>
      </c>
      <c r="C750" s="4" t="str">
        <f>"唐爱珠"</f>
        <v>唐爱珠</v>
      </c>
      <c r="D750" s="3" t="s">
        <v>669</v>
      </c>
    </row>
    <row r="751" spans="1:4" ht="30" customHeight="1">
      <c r="A751" s="3">
        <v>749</v>
      </c>
      <c r="B751" s="4" t="s">
        <v>565</v>
      </c>
      <c r="C751" s="4" t="str">
        <f>"吴金琼"</f>
        <v>吴金琼</v>
      </c>
      <c r="D751" s="3" t="s">
        <v>461</v>
      </c>
    </row>
    <row r="752" spans="1:4" ht="30" customHeight="1">
      <c r="A752" s="3">
        <v>750</v>
      </c>
      <c r="B752" s="4" t="s">
        <v>565</v>
      </c>
      <c r="C752" s="4" t="str">
        <f>"兰晓莹"</f>
        <v>兰晓莹</v>
      </c>
      <c r="D752" s="3" t="s">
        <v>221</v>
      </c>
    </row>
    <row r="753" spans="1:4" ht="30" customHeight="1">
      <c r="A753" s="3">
        <v>751</v>
      </c>
      <c r="B753" s="4" t="s">
        <v>565</v>
      </c>
      <c r="C753" s="4" t="str">
        <f>"高娟"</f>
        <v>高娟</v>
      </c>
      <c r="D753" s="3" t="s">
        <v>670</v>
      </c>
    </row>
    <row r="754" spans="1:4" ht="30" customHeight="1">
      <c r="A754" s="3">
        <v>752</v>
      </c>
      <c r="B754" s="4" t="s">
        <v>565</v>
      </c>
      <c r="C754" s="4" t="str">
        <f>"黄柔柔"</f>
        <v>黄柔柔</v>
      </c>
      <c r="D754" s="3" t="s">
        <v>671</v>
      </c>
    </row>
    <row r="755" spans="1:4" ht="30" customHeight="1">
      <c r="A755" s="3">
        <v>753</v>
      </c>
      <c r="B755" s="4" t="s">
        <v>565</v>
      </c>
      <c r="C755" s="4" t="str">
        <f>"陈英选"</f>
        <v>陈英选</v>
      </c>
      <c r="D755" s="3" t="s">
        <v>672</v>
      </c>
    </row>
    <row r="756" spans="1:4" ht="30" customHeight="1">
      <c r="A756" s="3">
        <v>754</v>
      </c>
      <c r="B756" s="4" t="s">
        <v>565</v>
      </c>
      <c r="C756" s="4" t="str">
        <f>"王锡霞"</f>
        <v>王锡霞</v>
      </c>
      <c r="D756" s="3" t="s">
        <v>673</v>
      </c>
    </row>
    <row r="757" spans="1:4" ht="30" customHeight="1">
      <c r="A757" s="3">
        <v>755</v>
      </c>
      <c r="B757" s="4" t="s">
        <v>674</v>
      </c>
      <c r="C757" s="4" t="str">
        <f>"陈方玉"</f>
        <v>陈方玉</v>
      </c>
      <c r="D757" s="3" t="s">
        <v>63</v>
      </c>
    </row>
    <row r="758" spans="1:4" ht="30" customHeight="1">
      <c r="A758" s="3">
        <v>756</v>
      </c>
      <c r="B758" s="4" t="s">
        <v>674</v>
      </c>
      <c r="C758" s="4" t="str">
        <f>"刘娜英"</f>
        <v>刘娜英</v>
      </c>
      <c r="D758" s="3" t="s">
        <v>675</v>
      </c>
    </row>
    <row r="759" spans="1:4" ht="30" customHeight="1">
      <c r="A759" s="3">
        <v>757</v>
      </c>
      <c r="B759" s="4" t="s">
        <v>674</v>
      </c>
      <c r="C759" s="4" t="str">
        <f>"陈觉"</f>
        <v>陈觉</v>
      </c>
      <c r="D759" s="3" t="s">
        <v>676</v>
      </c>
    </row>
    <row r="760" spans="1:4" ht="30" customHeight="1">
      <c r="A760" s="3">
        <v>758</v>
      </c>
      <c r="B760" s="4" t="s">
        <v>674</v>
      </c>
      <c r="C760" s="4" t="str">
        <f>"麦绍妹"</f>
        <v>麦绍妹</v>
      </c>
      <c r="D760" s="3" t="s">
        <v>677</v>
      </c>
    </row>
    <row r="761" spans="1:4" ht="30" customHeight="1">
      <c r="A761" s="3">
        <v>759</v>
      </c>
      <c r="B761" s="4" t="s">
        <v>674</v>
      </c>
      <c r="C761" s="4" t="str">
        <f>"王春漫"</f>
        <v>王春漫</v>
      </c>
      <c r="D761" s="3" t="s">
        <v>152</v>
      </c>
    </row>
    <row r="762" spans="1:4" ht="30" customHeight="1">
      <c r="A762" s="3">
        <v>760</v>
      </c>
      <c r="B762" s="4" t="s">
        <v>674</v>
      </c>
      <c r="C762" s="4" t="str">
        <f>"陈浩姣"</f>
        <v>陈浩姣</v>
      </c>
      <c r="D762" s="3" t="s">
        <v>411</v>
      </c>
    </row>
    <row r="763" spans="1:4" ht="30" customHeight="1">
      <c r="A763" s="3">
        <v>761</v>
      </c>
      <c r="B763" s="4" t="s">
        <v>674</v>
      </c>
      <c r="C763" s="4" t="str">
        <f>"肖承颖"</f>
        <v>肖承颖</v>
      </c>
      <c r="D763" s="3" t="s">
        <v>560</v>
      </c>
    </row>
    <row r="764" spans="1:4" ht="30" customHeight="1">
      <c r="A764" s="3">
        <v>762</v>
      </c>
      <c r="B764" s="4" t="s">
        <v>674</v>
      </c>
      <c r="C764" s="4" t="str">
        <f>"王高超"</f>
        <v>王高超</v>
      </c>
      <c r="D764" s="3" t="s">
        <v>678</v>
      </c>
    </row>
    <row r="765" spans="1:4" ht="30" customHeight="1">
      <c r="A765" s="3">
        <v>763</v>
      </c>
      <c r="B765" s="4" t="s">
        <v>674</v>
      </c>
      <c r="C765" s="4" t="str">
        <f>"陈菊"</f>
        <v>陈菊</v>
      </c>
      <c r="D765" s="3" t="s">
        <v>679</v>
      </c>
    </row>
    <row r="766" spans="1:4" ht="30" customHeight="1">
      <c r="A766" s="3">
        <v>764</v>
      </c>
      <c r="B766" s="4" t="s">
        <v>674</v>
      </c>
      <c r="C766" s="4" t="str">
        <f>"李莹"</f>
        <v>李莹</v>
      </c>
      <c r="D766" s="3" t="s">
        <v>680</v>
      </c>
    </row>
    <row r="767" spans="1:4" ht="30" customHeight="1">
      <c r="A767" s="3">
        <v>765</v>
      </c>
      <c r="B767" s="4" t="s">
        <v>674</v>
      </c>
      <c r="C767" s="4" t="str">
        <f>"苏河"</f>
        <v>苏河</v>
      </c>
      <c r="D767" s="3" t="s">
        <v>681</v>
      </c>
    </row>
    <row r="768" spans="1:4" ht="30" customHeight="1">
      <c r="A768" s="3">
        <v>766</v>
      </c>
      <c r="B768" s="4" t="s">
        <v>674</v>
      </c>
      <c r="C768" s="4" t="str">
        <f>"黄喜祥"</f>
        <v>黄喜祥</v>
      </c>
      <c r="D768" s="3" t="s">
        <v>682</v>
      </c>
    </row>
    <row r="769" spans="1:4" ht="30" customHeight="1">
      <c r="A769" s="3">
        <v>767</v>
      </c>
      <c r="B769" s="4" t="s">
        <v>674</v>
      </c>
      <c r="C769" s="4" t="str">
        <f>"钟文泽"</f>
        <v>钟文泽</v>
      </c>
      <c r="D769" s="3" t="s">
        <v>417</v>
      </c>
    </row>
    <row r="770" spans="1:4" ht="30" customHeight="1">
      <c r="A770" s="3">
        <v>768</v>
      </c>
      <c r="B770" s="4" t="s">
        <v>674</v>
      </c>
      <c r="C770" s="4" t="str">
        <f>"林万平"</f>
        <v>林万平</v>
      </c>
      <c r="D770" s="3" t="s">
        <v>683</v>
      </c>
    </row>
    <row r="771" spans="1:4" ht="30" customHeight="1">
      <c r="A771" s="3">
        <v>769</v>
      </c>
      <c r="B771" s="4" t="s">
        <v>674</v>
      </c>
      <c r="C771" s="4" t="str">
        <f>"高敏"</f>
        <v>高敏</v>
      </c>
      <c r="D771" s="3" t="s">
        <v>684</v>
      </c>
    </row>
    <row r="772" spans="1:4" ht="30" customHeight="1">
      <c r="A772" s="3">
        <v>770</v>
      </c>
      <c r="B772" s="4" t="s">
        <v>674</v>
      </c>
      <c r="C772" s="4" t="str">
        <f>"周海花"</f>
        <v>周海花</v>
      </c>
      <c r="D772" s="3" t="s">
        <v>685</v>
      </c>
    </row>
    <row r="773" spans="1:4" ht="30" customHeight="1">
      <c r="A773" s="3">
        <v>771</v>
      </c>
      <c r="B773" s="4" t="s">
        <v>674</v>
      </c>
      <c r="C773" s="4" t="str">
        <f>"麦君媚"</f>
        <v>麦君媚</v>
      </c>
      <c r="D773" s="3" t="s">
        <v>686</v>
      </c>
    </row>
    <row r="774" spans="1:4" ht="30" customHeight="1">
      <c r="A774" s="3">
        <v>772</v>
      </c>
      <c r="B774" s="4" t="s">
        <v>674</v>
      </c>
      <c r="C774" s="4" t="str">
        <f>"邓小雯"</f>
        <v>邓小雯</v>
      </c>
      <c r="D774" s="3" t="s">
        <v>687</v>
      </c>
    </row>
    <row r="775" spans="1:4" ht="30" customHeight="1">
      <c r="A775" s="3">
        <v>773</v>
      </c>
      <c r="B775" s="4" t="s">
        <v>674</v>
      </c>
      <c r="C775" s="4" t="str">
        <f>"卓英书"</f>
        <v>卓英书</v>
      </c>
      <c r="D775" s="3" t="s">
        <v>688</v>
      </c>
    </row>
    <row r="776" spans="1:4" ht="30" customHeight="1">
      <c r="A776" s="3">
        <v>774</v>
      </c>
      <c r="B776" s="4" t="s">
        <v>674</v>
      </c>
      <c r="C776" s="4" t="str">
        <f>"邢增娜"</f>
        <v>邢增娜</v>
      </c>
      <c r="D776" s="3" t="s">
        <v>448</v>
      </c>
    </row>
    <row r="777" spans="1:4" ht="30" customHeight="1">
      <c r="A777" s="3">
        <v>775</v>
      </c>
      <c r="B777" s="4" t="s">
        <v>689</v>
      </c>
      <c r="C777" s="4" t="str">
        <f>"张火兰"</f>
        <v>张火兰</v>
      </c>
      <c r="D777" s="3" t="s">
        <v>690</v>
      </c>
    </row>
    <row r="778" spans="1:4" ht="30" customHeight="1">
      <c r="A778" s="3">
        <v>776</v>
      </c>
      <c r="B778" s="4" t="s">
        <v>689</v>
      </c>
      <c r="C778" s="4" t="str">
        <f>"郑昌英"</f>
        <v>郑昌英</v>
      </c>
      <c r="D778" s="3" t="s">
        <v>25</v>
      </c>
    </row>
    <row r="779" spans="1:4" ht="30" customHeight="1">
      <c r="A779" s="3">
        <v>777</v>
      </c>
      <c r="B779" s="4" t="s">
        <v>689</v>
      </c>
      <c r="C779" s="4" t="str">
        <f>"王腾"</f>
        <v>王腾</v>
      </c>
      <c r="D779" s="3" t="s">
        <v>691</v>
      </c>
    </row>
    <row r="780" spans="1:4" ht="30" customHeight="1">
      <c r="A780" s="3">
        <v>778</v>
      </c>
      <c r="B780" s="4" t="s">
        <v>689</v>
      </c>
      <c r="C780" s="4" t="str">
        <f>"吴婷"</f>
        <v>吴婷</v>
      </c>
      <c r="D780" s="3" t="s">
        <v>692</v>
      </c>
    </row>
    <row r="781" spans="1:4" ht="30" customHeight="1">
      <c r="A781" s="3">
        <v>779</v>
      </c>
      <c r="B781" s="4" t="s">
        <v>689</v>
      </c>
      <c r="C781" s="4" t="str">
        <f>"赵娜"</f>
        <v>赵娜</v>
      </c>
      <c r="D781" s="3" t="s">
        <v>469</v>
      </c>
    </row>
    <row r="782" spans="1:4" ht="30" customHeight="1">
      <c r="A782" s="3">
        <v>780</v>
      </c>
      <c r="B782" s="4" t="s">
        <v>689</v>
      </c>
      <c r="C782" s="4" t="str">
        <f>"马文芳"</f>
        <v>马文芳</v>
      </c>
      <c r="D782" s="3" t="s">
        <v>693</v>
      </c>
    </row>
    <row r="783" spans="1:4" ht="30" customHeight="1">
      <c r="A783" s="3">
        <v>781</v>
      </c>
      <c r="B783" s="4" t="s">
        <v>689</v>
      </c>
      <c r="C783" s="4" t="str">
        <f>"李柳霞"</f>
        <v>李柳霞</v>
      </c>
      <c r="D783" s="3" t="s">
        <v>694</v>
      </c>
    </row>
    <row r="784" spans="1:4" ht="30" customHeight="1">
      <c r="A784" s="3">
        <v>782</v>
      </c>
      <c r="B784" s="4" t="s">
        <v>689</v>
      </c>
      <c r="C784" s="4" t="str">
        <f>"张旭"</f>
        <v>张旭</v>
      </c>
      <c r="D784" s="3" t="s">
        <v>695</v>
      </c>
    </row>
    <row r="785" spans="1:4" ht="30" customHeight="1">
      <c r="A785" s="3">
        <v>783</v>
      </c>
      <c r="B785" s="4" t="s">
        <v>689</v>
      </c>
      <c r="C785" s="4" t="str">
        <f>"陈思宇"</f>
        <v>陈思宇</v>
      </c>
      <c r="D785" s="3" t="s">
        <v>696</v>
      </c>
    </row>
    <row r="786" spans="1:4" ht="30" customHeight="1">
      <c r="A786" s="3">
        <v>784</v>
      </c>
      <c r="B786" s="4" t="s">
        <v>689</v>
      </c>
      <c r="C786" s="4" t="str">
        <f>"苏文尽"</f>
        <v>苏文尽</v>
      </c>
      <c r="D786" s="3" t="s">
        <v>697</v>
      </c>
    </row>
    <row r="787" spans="1:4" ht="30" customHeight="1">
      <c r="A787" s="3">
        <v>785</v>
      </c>
      <c r="B787" s="4" t="s">
        <v>689</v>
      </c>
      <c r="C787" s="4" t="str">
        <f>"陈玉娟"</f>
        <v>陈玉娟</v>
      </c>
      <c r="D787" s="3" t="s">
        <v>698</v>
      </c>
    </row>
    <row r="788" spans="1:4" ht="30" customHeight="1">
      <c r="A788" s="3">
        <v>786</v>
      </c>
      <c r="B788" s="4" t="s">
        <v>689</v>
      </c>
      <c r="C788" s="4" t="str">
        <f>"陆雅菊"</f>
        <v>陆雅菊</v>
      </c>
      <c r="D788" s="3" t="s">
        <v>699</v>
      </c>
    </row>
    <row r="789" spans="1:4" ht="30" customHeight="1">
      <c r="A789" s="3">
        <v>787</v>
      </c>
      <c r="B789" s="4" t="s">
        <v>689</v>
      </c>
      <c r="C789" s="4" t="str">
        <f>"文海童"</f>
        <v>文海童</v>
      </c>
      <c r="D789" s="3" t="s">
        <v>700</v>
      </c>
    </row>
    <row r="790" spans="1:4" ht="30" customHeight="1">
      <c r="A790" s="3">
        <v>788</v>
      </c>
      <c r="B790" s="4" t="s">
        <v>689</v>
      </c>
      <c r="C790" s="4" t="str">
        <f>"黎灵晶"</f>
        <v>黎灵晶</v>
      </c>
      <c r="D790" s="3" t="s">
        <v>701</v>
      </c>
    </row>
    <row r="791" spans="1:4" ht="30" customHeight="1">
      <c r="A791" s="3">
        <v>789</v>
      </c>
      <c r="B791" s="4" t="s">
        <v>689</v>
      </c>
      <c r="C791" s="4" t="str">
        <f>"朱建丽"</f>
        <v>朱建丽</v>
      </c>
      <c r="D791" s="3" t="s">
        <v>702</v>
      </c>
    </row>
    <row r="792" spans="1:4" ht="30" customHeight="1">
      <c r="A792" s="3">
        <v>790</v>
      </c>
      <c r="B792" s="4" t="s">
        <v>689</v>
      </c>
      <c r="C792" s="4" t="str">
        <f>"扶月月"</f>
        <v>扶月月</v>
      </c>
      <c r="D792" s="3" t="s">
        <v>703</v>
      </c>
    </row>
    <row r="793" spans="1:4" ht="30" customHeight="1">
      <c r="A793" s="3">
        <v>791</v>
      </c>
      <c r="B793" s="4" t="s">
        <v>689</v>
      </c>
      <c r="C793" s="4" t="str">
        <f>"杜明穗"</f>
        <v>杜明穗</v>
      </c>
      <c r="D793" s="3" t="s">
        <v>704</v>
      </c>
    </row>
    <row r="794" spans="1:4" ht="30" customHeight="1">
      <c r="A794" s="3">
        <v>792</v>
      </c>
      <c r="B794" s="4" t="s">
        <v>689</v>
      </c>
      <c r="C794" s="4" t="str">
        <f>"林燕"</f>
        <v>林燕</v>
      </c>
      <c r="D794" s="3" t="s">
        <v>78</v>
      </c>
    </row>
    <row r="795" spans="1:4" ht="30" customHeight="1">
      <c r="A795" s="3">
        <v>793</v>
      </c>
      <c r="B795" s="4" t="s">
        <v>689</v>
      </c>
      <c r="C795" s="4" t="str">
        <f>"张淑娴"</f>
        <v>张淑娴</v>
      </c>
      <c r="D795" s="3" t="s">
        <v>705</v>
      </c>
    </row>
    <row r="796" spans="1:4" ht="30" customHeight="1">
      <c r="A796" s="3">
        <v>794</v>
      </c>
      <c r="B796" s="4" t="s">
        <v>689</v>
      </c>
      <c r="C796" s="4" t="str">
        <f>"吴翠月"</f>
        <v>吴翠月</v>
      </c>
      <c r="D796" s="3" t="s">
        <v>166</v>
      </c>
    </row>
    <row r="797" spans="1:4" ht="30" customHeight="1">
      <c r="A797" s="3">
        <v>795</v>
      </c>
      <c r="B797" s="4" t="s">
        <v>689</v>
      </c>
      <c r="C797" s="4" t="str">
        <f>"潘达"</f>
        <v>潘达</v>
      </c>
      <c r="D797" s="3" t="s">
        <v>706</v>
      </c>
    </row>
    <row r="798" spans="1:4" ht="30" customHeight="1">
      <c r="A798" s="3">
        <v>796</v>
      </c>
      <c r="B798" s="4" t="s">
        <v>689</v>
      </c>
      <c r="C798" s="4" t="str">
        <f>"贺渝茹"</f>
        <v>贺渝茹</v>
      </c>
      <c r="D798" s="3" t="s">
        <v>707</v>
      </c>
    </row>
    <row r="799" spans="1:4" ht="30" customHeight="1">
      <c r="A799" s="3">
        <v>797</v>
      </c>
      <c r="B799" s="4" t="s">
        <v>689</v>
      </c>
      <c r="C799" s="4" t="str">
        <f>"麦江"</f>
        <v>麦江</v>
      </c>
      <c r="D799" s="3" t="s">
        <v>708</v>
      </c>
    </row>
    <row r="800" spans="1:4" ht="30" customHeight="1">
      <c r="A800" s="3">
        <v>798</v>
      </c>
      <c r="B800" s="4" t="s">
        <v>689</v>
      </c>
      <c r="C800" s="4" t="str">
        <f>"黎遇孟"</f>
        <v>黎遇孟</v>
      </c>
      <c r="D800" s="3" t="s">
        <v>11</v>
      </c>
    </row>
    <row r="801" spans="1:4" ht="30" customHeight="1">
      <c r="A801" s="3">
        <v>799</v>
      </c>
      <c r="B801" s="4" t="s">
        <v>689</v>
      </c>
      <c r="C801" s="4" t="str">
        <f>"韩莹"</f>
        <v>韩莹</v>
      </c>
      <c r="D801" s="3" t="s">
        <v>709</v>
      </c>
    </row>
    <row r="802" spans="1:4" ht="30" customHeight="1">
      <c r="A802" s="3">
        <v>800</v>
      </c>
      <c r="B802" s="4" t="s">
        <v>689</v>
      </c>
      <c r="C802" s="4" t="str">
        <f>"王佳佳"</f>
        <v>王佳佳</v>
      </c>
      <c r="D802" s="3" t="s">
        <v>710</v>
      </c>
    </row>
    <row r="803" spans="1:4" ht="30" customHeight="1">
      <c r="A803" s="3">
        <v>801</v>
      </c>
      <c r="B803" s="4" t="s">
        <v>689</v>
      </c>
      <c r="C803" s="4" t="str">
        <f>"陈晓娜"</f>
        <v>陈晓娜</v>
      </c>
      <c r="D803" s="3" t="s">
        <v>711</v>
      </c>
    </row>
    <row r="804" spans="1:4" ht="30" customHeight="1">
      <c r="A804" s="3">
        <v>802</v>
      </c>
      <c r="B804" s="4" t="s">
        <v>689</v>
      </c>
      <c r="C804" s="4" t="str">
        <f>"冯诗婷"</f>
        <v>冯诗婷</v>
      </c>
      <c r="D804" s="3" t="s">
        <v>712</v>
      </c>
    </row>
    <row r="805" spans="1:4" ht="30" customHeight="1">
      <c r="A805" s="3">
        <v>803</v>
      </c>
      <c r="B805" s="4" t="s">
        <v>689</v>
      </c>
      <c r="C805" s="4" t="str">
        <f>"张苏宁"</f>
        <v>张苏宁</v>
      </c>
      <c r="D805" s="3" t="s">
        <v>713</v>
      </c>
    </row>
    <row r="806" spans="1:4" ht="30" customHeight="1">
      <c r="A806" s="3">
        <v>804</v>
      </c>
      <c r="B806" s="4" t="s">
        <v>689</v>
      </c>
      <c r="C806" s="4" t="str">
        <f>"刘巧仙"</f>
        <v>刘巧仙</v>
      </c>
      <c r="D806" s="3" t="s">
        <v>63</v>
      </c>
    </row>
    <row r="807" spans="1:4" ht="30" customHeight="1">
      <c r="A807" s="3">
        <v>805</v>
      </c>
      <c r="B807" s="4" t="s">
        <v>689</v>
      </c>
      <c r="C807" s="4" t="str">
        <f>"赵茂菊"</f>
        <v>赵茂菊</v>
      </c>
      <c r="D807" s="3" t="s">
        <v>714</v>
      </c>
    </row>
    <row r="808" spans="1:4" ht="30" customHeight="1">
      <c r="A808" s="3">
        <v>806</v>
      </c>
      <c r="B808" s="4" t="s">
        <v>689</v>
      </c>
      <c r="C808" s="4" t="str">
        <f>"蔡芳雯"</f>
        <v>蔡芳雯</v>
      </c>
      <c r="D808" s="3" t="s">
        <v>715</v>
      </c>
    </row>
    <row r="809" spans="1:4" ht="30" customHeight="1">
      <c r="A809" s="3">
        <v>807</v>
      </c>
      <c r="B809" s="4" t="s">
        <v>689</v>
      </c>
      <c r="C809" s="4" t="str">
        <f>"陈芳兰"</f>
        <v>陈芳兰</v>
      </c>
      <c r="D809" s="3" t="s">
        <v>25</v>
      </c>
    </row>
    <row r="810" spans="1:4" ht="30" customHeight="1">
      <c r="A810" s="3">
        <v>808</v>
      </c>
      <c r="B810" s="4" t="s">
        <v>689</v>
      </c>
      <c r="C810" s="4" t="str">
        <f>"王春晓"</f>
        <v>王春晓</v>
      </c>
      <c r="D810" s="3" t="s">
        <v>716</v>
      </c>
    </row>
    <row r="811" spans="1:4" ht="30" customHeight="1">
      <c r="A811" s="3">
        <v>809</v>
      </c>
      <c r="B811" s="4" t="s">
        <v>689</v>
      </c>
      <c r="C811" s="4" t="str">
        <f>"黄虹丽"</f>
        <v>黄虹丽</v>
      </c>
      <c r="D811" s="3" t="s">
        <v>717</v>
      </c>
    </row>
    <row r="812" spans="1:4" ht="30" customHeight="1">
      <c r="A812" s="3">
        <v>810</v>
      </c>
      <c r="B812" s="4" t="s">
        <v>689</v>
      </c>
      <c r="C812" s="4" t="str">
        <f>"黄朝誉"</f>
        <v>黄朝誉</v>
      </c>
      <c r="D812" s="3" t="s">
        <v>454</v>
      </c>
    </row>
    <row r="813" spans="1:4" ht="30" customHeight="1">
      <c r="A813" s="3">
        <v>811</v>
      </c>
      <c r="B813" s="4" t="s">
        <v>689</v>
      </c>
      <c r="C813" s="4" t="str">
        <f>"陈唐健"</f>
        <v>陈唐健</v>
      </c>
      <c r="D813" s="3" t="s">
        <v>718</v>
      </c>
    </row>
    <row r="814" spans="1:4" ht="30" customHeight="1">
      <c r="A814" s="3">
        <v>812</v>
      </c>
      <c r="B814" s="4" t="s">
        <v>689</v>
      </c>
      <c r="C814" s="4" t="str">
        <f>"刘雯雯"</f>
        <v>刘雯雯</v>
      </c>
      <c r="D814" s="3" t="s">
        <v>719</v>
      </c>
    </row>
    <row r="815" spans="1:4" ht="30" customHeight="1">
      <c r="A815" s="3">
        <v>813</v>
      </c>
      <c r="B815" s="4" t="s">
        <v>689</v>
      </c>
      <c r="C815" s="4" t="str">
        <f>"李燕娣"</f>
        <v>李燕娣</v>
      </c>
      <c r="D815" s="3" t="s">
        <v>720</v>
      </c>
    </row>
    <row r="816" spans="1:4" ht="30" customHeight="1">
      <c r="A816" s="3">
        <v>814</v>
      </c>
      <c r="B816" s="4" t="s">
        <v>689</v>
      </c>
      <c r="C816" s="4" t="str">
        <f>"唐小英"</f>
        <v>唐小英</v>
      </c>
      <c r="D816" s="3" t="s">
        <v>721</v>
      </c>
    </row>
    <row r="817" spans="1:4" ht="30" customHeight="1">
      <c r="A817" s="3">
        <v>815</v>
      </c>
      <c r="B817" s="4" t="s">
        <v>689</v>
      </c>
      <c r="C817" s="4" t="str">
        <f>"文秀堪"</f>
        <v>文秀堪</v>
      </c>
      <c r="D817" s="3" t="s">
        <v>722</v>
      </c>
    </row>
    <row r="818" spans="1:4" ht="30" customHeight="1">
      <c r="A818" s="3">
        <v>816</v>
      </c>
      <c r="B818" s="4" t="s">
        <v>689</v>
      </c>
      <c r="C818" s="4" t="str">
        <f>"陈美霖"</f>
        <v>陈美霖</v>
      </c>
      <c r="D818" s="3" t="s">
        <v>723</v>
      </c>
    </row>
    <row r="819" spans="1:4" ht="30" customHeight="1">
      <c r="A819" s="3">
        <v>817</v>
      </c>
      <c r="B819" s="4" t="s">
        <v>689</v>
      </c>
      <c r="C819" s="4" t="str">
        <f>"陈启玲"</f>
        <v>陈启玲</v>
      </c>
      <c r="D819" s="3" t="s">
        <v>25</v>
      </c>
    </row>
    <row r="820" spans="1:4" ht="30" customHeight="1">
      <c r="A820" s="3">
        <v>818</v>
      </c>
      <c r="B820" s="4" t="s">
        <v>689</v>
      </c>
      <c r="C820" s="4" t="str">
        <f>"王秋欢"</f>
        <v>王秋欢</v>
      </c>
      <c r="D820" s="3" t="s">
        <v>724</v>
      </c>
    </row>
    <row r="821" spans="1:4" ht="30" customHeight="1">
      <c r="A821" s="3">
        <v>819</v>
      </c>
      <c r="B821" s="4" t="s">
        <v>689</v>
      </c>
      <c r="C821" s="4" t="str">
        <f>"蒲莉"</f>
        <v>蒲莉</v>
      </c>
      <c r="D821" s="3" t="s">
        <v>725</v>
      </c>
    </row>
    <row r="822" spans="1:4" ht="30" customHeight="1">
      <c r="A822" s="3">
        <v>820</v>
      </c>
      <c r="B822" s="4" t="s">
        <v>689</v>
      </c>
      <c r="C822" s="4" t="str">
        <f>"何艺东"</f>
        <v>何艺东</v>
      </c>
      <c r="D822" s="3" t="s">
        <v>726</v>
      </c>
    </row>
    <row r="823" spans="1:4" ht="30" customHeight="1">
      <c r="A823" s="3">
        <v>821</v>
      </c>
      <c r="B823" s="4" t="s">
        <v>689</v>
      </c>
      <c r="C823" s="4" t="str">
        <f>"陈艳珠"</f>
        <v>陈艳珠</v>
      </c>
      <c r="D823" s="3" t="s">
        <v>727</v>
      </c>
    </row>
    <row r="824" spans="1:4" ht="30" customHeight="1">
      <c r="A824" s="3">
        <v>822</v>
      </c>
      <c r="B824" s="4" t="s">
        <v>689</v>
      </c>
      <c r="C824" s="4" t="str">
        <f>"麦有曼"</f>
        <v>麦有曼</v>
      </c>
      <c r="D824" s="3" t="s">
        <v>197</v>
      </c>
    </row>
    <row r="825" spans="1:4" ht="30" customHeight="1">
      <c r="A825" s="3">
        <v>823</v>
      </c>
      <c r="B825" s="4" t="s">
        <v>689</v>
      </c>
      <c r="C825" s="4" t="str">
        <f>"邓琼兰"</f>
        <v>邓琼兰</v>
      </c>
      <c r="D825" s="3" t="s">
        <v>728</v>
      </c>
    </row>
    <row r="826" spans="1:4" ht="30" customHeight="1">
      <c r="A826" s="3">
        <v>824</v>
      </c>
      <c r="B826" s="4" t="s">
        <v>689</v>
      </c>
      <c r="C826" s="4" t="str">
        <f>"邢慧清"</f>
        <v>邢慧清</v>
      </c>
      <c r="D826" s="3" t="s">
        <v>729</v>
      </c>
    </row>
    <row r="827" spans="1:4" ht="30" customHeight="1">
      <c r="A827" s="3">
        <v>825</v>
      </c>
      <c r="B827" s="4" t="s">
        <v>689</v>
      </c>
      <c r="C827" s="4" t="str">
        <f>"吴慧敏"</f>
        <v>吴慧敏</v>
      </c>
      <c r="D827" s="3" t="s">
        <v>637</v>
      </c>
    </row>
    <row r="828" spans="1:4" ht="30" customHeight="1">
      <c r="A828" s="3">
        <v>826</v>
      </c>
      <c r="B828" s="4" t="s">
        <v>689</v>
      </c>
      <c r="C828" s="4" t="str">
        <f>"苏时叶"</f>
        <v>苏时叶</v>
      </c>
      <c r="D828" s="3" t="s">
        <v>730</v>
      </c>
    </row>
    <row r="829" spans="1:4" ht="30" customHeight="1">
      <c r="A829" s="3">
        <v>827</v>
      </c>
      <c r="B829" s="4" t="s">
        <v>689</v>
      </c>
      <c r="C829" s="4" t="str">
        <f>"杨蝶"</f>
        <v>杨蝶</v>
      </c>
      <c r="D829" s="3" t="s">
        <v>440</v>
      </c>
    </row>
    <row r="830" spans="1:4" ht="30" customHeight="1">
      <c r="A830" s="3">
        <v>828</v>
      </c>
      <c r="B830" s="4" t="s">
        <v>689</v>
      </c>
      <c r="C830" s="4" t="str">
        <f>"陈核"</f>
        <v>陈核</v>
      </c>
      <c r="D830" s="3" t="s">
        <v>731</v>
      </c>
    </row>
    <row r="831" spans="1:4" ht="30" customHeight="1">
      <c r="A831" s="3">
        <v>829</v>
      </c>
      <c r="B831" s="4" t="s">
        <v>689</v>
      </c>
      <c r="C831" s="4" t="str">
        <f>"吴多嫩"</f>
        <v>吴多嫩</v>
      </c>
      <c r="D831" s="3" t="s">
        <v>732</v>
      </c>
    </row>
    <row r="832" spans="1:4" ht="30" customHeight="1">
      <c r="A832" s="3">
        <v>830</v>
      </c>
      <c r="B832" s="4" t="s">
        <v>689</v>
      </c>
      <c r="C832" s="4" t="str">
        <f>"赵维诗"</f>
        <v>赵维诗</v>
      </c>
      <c r="D832" s="3" t="s">
        <v>586</v>
      </c>
    </row>
    <row r="833" spans="1:4" ht="30" customHeight="1">
      <c r="A833" s="3">
        <v>831</v>
      </c>
      <c r="B833" s="4" t="s">
        <v>689</v>
      </c>
      <c r="C833" s="4" t="str">
        <f>"林天旧"</f>
        <v>林天旧</v>
      </c>
      <c r="D833" s="3" t="s">
        <v>733</v>
      </c>
    </row>
    <row r="834" spans="1:4" ht="30" customHeight="1">
      <c r="A834" s="3">
        <v>832</v>
      </c>
      <c r="B834" s="4" t="s">
        <v>689</v>
      </c>
      <c r="C834" s="4" t="str">
        <f>"钟传双"</f>
        <v>钟传双</v>
      </c>
      <c r="D834" s="3" t="s">
        <v>734</v>
      </c>
    </row>
    <row r="835" spans="1:4" ht="30" customHeight="1">
      <c r="A835" s="3">
        <v>833</v>
      </c>
      <c r="B835" s="4" t="s">
        <v>689</v>
      </c>
      <c r="C835" s="4" t="str">
        <f>"吴小娜"</f>
        <v>吴小娜</v>
      </c>
      <c r="D835" s="3" t="s">
        <v>735</v>
      </c>
    </row>
    <row r="836" spans="1:4" ht="30" customHeight="1">
      <c r="A836" s="3">
        <v>834</v>
      </c>
      <c r="B836" s="4" t="s">
        <v>689</v>
      </c>
      <c r="C836" s="4" t="str">
        <f>"曾媛"</f>
        <v>曾媛</v>
      </c>
      <c r="D836" s="3" t="s">
        <v>736</v>
      </c>
    </row>
    <row r="837" spans="1:4" ht="30" customHeight="1">
      <c r="A837" s="3">
        <v>835</v>
      </c>
      <c r="B837" s="4" t="s">
        <v>689</v>
      </c>
      <c r="C837" s="4" t="str">
        <f>"林明兰"</f>
        <v>林明兰</v>
      </c>
      <c r="D837" s="3" t="s">
        <v>737</v>
      </c>
    </row>
    <row r="838" spans="1:4" ht="30" customHeight="1">
      <c r="A838" s="3">
        <v>836</v>
      </c>
      <c r="B838" s="4" t="s">
        <v>689</v>
      </c>
      <c r="C838" s="4" t="str">
        <f>"符克泥"</f>
        <v>符克泥</v>
      </c>
      <c r="D838" s="3" t="s">
        <v>738</v>
      </c>
    </row>
    <row r="839" spans="1:4" ht="30" customHeight="1">
      <c r="A839" s="3">
        <v>837</v>
      </c>
      <c r="B839" s="4" t="s">
        <v>689</v>
      </c>
      <c r="C839" s="4" t="str">
        <f>"王爱昀"</f>
        <v>王爱昀</v>
      </c>
      <c r="D839" s="3" t="s">
        <v>739</v>
      </c>
    </row>
    <row r="840" spans="1:4" ht="30" customHeight="1">
      <c r="A840" s="3">
        <v>838</v>
      </c>
      <c r="B840" s="4" t="s">
        <v>689</v>
      </c>
      <c r="C840" s="4" t="str">
        <f>"黄雪润"</f>
        <v>黄雪润</v>
      </c>
      <c r="D840" s="3" t="s">
        <v>740</v>
      </c>
    </row>
    <row r="841" spans="1:4" ht="30" customHeight="1">
      <c r="A841" s="3">
        <v>839</v>
      </c>
      <c r="B841" s="4" t="s">
        <v>689</v>
      </c>
      <c r="C841" s="4" t="str">
        <f>"林惠"</f>
        <v>林惠</v>
      </c>
      <c r="D841" s="3" t="s">
        <v>741</v>
      </c>
    </row>
    <row r="842" spans="1:4" ht="30" customHeight="1">
      <c r="A842" s="3">
        <v>840</v>
      </c>
      <c r="B842" s="4" t="s">
        <v>689</v>
      </c>
      <c r="C842" s="4" t="str">
        <f>"陈贤逸"</f>
        <v>陈贤逸</v>
      </c>
      <c r="D842" s="3" t="s">
        <v>562</v>
      </c>
    </row>
    <row r="843" spans="1:4" ht="30" customHeight="1">
      <c r="A843" s="3">
        <v>841</v>
      </c>
      <c r="B843" s="4" t="s">
        <v>689</v>
      </c>
      <c r="C843" s="4" t="str">
        <f>"林小欢"</f>
        <v>林小欢</v>
      </c>
      <c r="D843" s="3" t="s">
        <v>201</v>
      </c>
    </row>
    <row r="844" spans="1:4" ht="30" customHeight="1">
      <c r="A844" s="3">
        <v>842</v>
      </c>
      <c r="B844" s="4" t="s">
        <v>689</v>
      </c>
      <c r="C844" s="4" t="str">
        <f>"王荣娜"</f>
        <v>王荣娜</v>
      </c>
      <c r="D844" s="3" t="s">
        <v>742</v>
      </c>
    </row>
    <row r="845" spans="1:4" ht="30" customHeight="1">
      <c r="A845" s="3">
        <v>843</v>
      </c>
      <c r="B845" s="4" t="s">
        <v>689</v>
      </c>
      <c r="C845" s="4" t="str">
        <f>"王韩雪"</f>
        <v>王韩雪</v>
      </c>
      <c r="D845" s="3" t="s">
        <v>743</v>
      </c>
    </row>
    <row r="846" spans="1:4" ht="30" customHeight="1">
      <c r="A846" s="3">
        <v>844</v>
      </c>
      <c r="B846" s="4" t="s">
        <v>689</v>
      </c>
      <c r="C846" s="4" t="str">
        <f>"孙法飞"</f>
        <v>孙法飞</v>
      </c>
      <c r="D846" s="3" t="s">
        <v>744</v>
      </c>
    </row>
    <row r="847" spans="1:4" ht="30" customHeight="1">
      <c r="A847" s="3">
        <v>845</v>
      </c>
      <c r="B847" s="4" t="s">
        <v>689</v>
      </c>
      <c r="C847" s="4" t="str">
        <f>"董珍珍"</f>
        <v>董珍珍</v>
      </c>
      <c r="D847" s="3" t="s">
        <v>745</v>
      </c>
    </row>
    <row r="848" spans="1:4" ht="30" customHeight="1">
      <c r="A848" s="3">
        <v>846</v>
      </c>
      <c r="B848" s="4" t="s">
        <v>689</v>
      </c>
      <c r="C848" s="4" t="str">
        <f>"王艳"</f>
        <v>王艳</v>
      </c>
      <c r="D848" s="3" t="s">
        <v>746</v>
      </c>
    </row>
    <row r="849" spans="1:4" ht="30" customHeight="1">
      <c r="A849" s="3">
        <v>847</v>
      </c>
      <c r="B849" s="4" t="s">
        <v>689</v>
      </c>
      <c r="C849" s="4" t="str">
        <f>"蔡素芳"</f>
        <v>蔡素芳</v>
      </c>
      <c r="D849" s="3" t="s">
        <v>604</v>
      </c>
    </row>
    <row r="850" spans="1:4" ht="30" customHeight="1">
      <c r="A850" s="3">
        <v>848</v>
      </c>
      <c r="B850" s="4" t="s">
        <v>689</v>
      </c>
      <c r="C850" s="4" t="str">
        <f>"饶思瑶"</f>
        <v>饶思瑶</v>
      </c>
      <c r="D850" s="3" t="s">
        <v>747</v>
      </c>
    </row>
    <row r="851" spans="1:4" ht="30" customHeight="1">
      <c r="A851" s="3">
        <v>849</v>
      </c>
      <c r="B851" s="4" t="s">
        <v>689</v>
      </c>
      <c r="C851" s="4" t="str">
        <f>"符乃娟"</f>
        <v>符乃娟</v>
      </c>
      <c r="D851" s="3" t="s">
        <v>748</v>
      </c>
    </row>
    <row r="852" spans="1:4" ht="30" customHeight="1">
      <c r="A852" s="3">
        <v>850</v>
      </c>
      <c r="B852" s="4" t="s">
        <v>749</v>
      </c>
      <c r="C852" s="4" t="str">
        <f>"陈燕妮"</f>
        <v>陈燕妮</v>
      </c>
      <c r="D852" s="3" t="s">
        <v>750</v>
      </c>
    </row>
    <row r="853" spans="1:4" ht="30" customHeight="1">
      <c r="A853" s="3">
        <v>851</v>
      </c>
      <c r="B853" s="4" t="s">
        <v>749</v>
      </c>
      <c r="C853" s="4" t="str">
        <f>"黄书颖"</f>
        <v>黄书颖</v>
      </c>
      <c r="D853" s="3" t="s">
        <v>751</v>
      </c>
    </row>
    <row r="854" spans="1:4" ht="30" customHeight="1">
      <c r="A854" s="3">
        <v>852</v>
      </c>
      <c r="B854" s="4" t="s">
        <v>749</v>
      </c>
      <c r="C854" s="4" t="str">
        <f>"黎娟娟"</f>
        <v>黎娟娟</v>
      </c>
      <c r="D854" s="3" t="s">
        <v>719</v>
      </c>
    </row>
    <row r="855" spans="1:4" ht="30" customHeight="1">
      <c r="A855" s="3">
        <v>853</v>
      </c>
      <c r="B855" s="4" t="s">
        <v>749</v>
      </c>
      <c r="C855" s="4" t="str">
        <f>"陈慧霞"</f>
        <v>陈慧霞</v>
      </c>
      <c r="D855" s="3" t="s">
        <v>680</v>
      </c>
    </row>
    <row r="856" spans="1:4" ht="30" customHeight="1">
      <c r="A856" s="3">
        <v>854</v>
      </c>
      <c r="B856" s="4" t="s">
        <v>749</v>
      </c>
      <c r="C856" s="4" t="str">
        <f>"黄梓枫"</f>
        <v>黄梓枫</v>
      </c>
      <c r="D856" s="3" t="s">
        <v>752</v>
      </c>
    </row>
    <row r="857" spans="1:4" ht="30" customHeight="1">
      <c r="A857" s="3">
        <v>855</v>
      </c>
      <c r="B857" s="4" t="s">
        <v>749</v>
      </c>
      <c r="C857" s="4" t="str">
        <f>"符美央"</f>
        <v>符美央</v>
      </c>
      <c r="D857" s="3" t="s">
        <v>753</v>
      </c>
    </row>
    <row r="858" spans="1:4" ht="30" customHeight="1">
      <c r="A858" s="3">
        <v>856</v>
      </c>
      <c r="B858" s="4" t="s">
        <v>749</v>
      </c>
      <c r="C858" s="4" t="str">
        <f>"王淑文"</f>
        <v>王淑文</v>
      </c>
      <c r="D858" s="3" t="s">
        <v>486</v>
      </c>
    </row>
    <row r="859" spans="1:4" ht="30" customHeight="1">
      <c r="A859" s="3">
        <v>857</v>
      </c>
      <c r="B859" s="4" t="s">
        <v>749</v>
      </c>
      <c r="C859" s="4" t="str">
        <f>"邢增苗"</f>
        <v>邢增苗</v>
      </c>
      <c r="D859" s="3" t="s">
        <v>568</v>
      </c>
    </row>
    <row r="860" spans="1:4" ht="30" customHeight="1">
      <c r="A860" s="3">
        <v>858</v>
      </c>
      <c r="B860" s="4" t="s">
        <v>749</v>
      </c>
      <c r="C860" s="4" t="str">
        <f>"林培婷"</f>
        <v>林培婷</v>
      </c>
      <c r="D860" s="3" t="s">
        <v>754</v>
      </c>
    </row>
    <row r="861" spans="1:4" ht="30" customHeight="1">
      <c r="A861" s="3">
        <v>859</v>
      </c>
      <c r="B861" s="4" t="s">
        <v>749</v>
      </c>
      <c r="C861" s="4" t="str">
        <f>"吴雪梅"</f>
        <v>吴雪梅</v>
      </c>
      <c r="D861" s="3" t="s">
        <v>755</v>
      </c>
    </row>
    <row r="862" spans="1:4" ht="30" customHeight="1">
      <c r="A862" s="3">
        <v>860</v>
      </c>
      <c r="B862" s="4" t="s">
        <v>749</v>
      </c>
      <c r="C862" s="4" t="str">
        <f>"李小兰"</f>
        <v>李小兰</v>
      </c>
      <c r="D862" s="3" t="s">
        <v>756</v>
      </c>
    </row>
    <row r="863" spans="1:4" ht="30" customHeight="1">
      <c r="A863" s="3">
        <v>861</v>
      </c>
      <c r="B863" s="4" t="s">
        <v>749</v>
      </c>
      <c r="C863" s="4" t="str">
        <f>"刘静玲"</f>
        <v>刘静玲</v>
      </c>
      <c r="D863" s="3" t="s">
        <v>757</v>
      </c>
    </row>
    <row r="864" spans="1:4" ht="30" customHeight="1">
      <c r="A864" s="3">
        <v>862</v>
      </c>
      <c r="B864" s="4" t="s">
        <v>749</v>
      </c>
      <c r="C864" s="4" t="str">
        <f>"王金美"</f>
        <v>王金美</v>
      </c>
      <c r="D864" s="3" t="s">
        <v>712</v>
      </c>
    </row>
    <row r="865" spans="1:4" ht="30" customHeight="1">
      <c r="A865" s="3">
        <v>863</v>
      </c>
      <c r="B865" s="4" t="s">
        <v>749</v>
      </c>
      <c r="C865" s="4" t="str">
        <f>"王槐婷"</f>
        <v>王槐婷</v>
      </c>
      <c r="D865" s="3" t="s">
        <v>300</v>
      </c>
    </row>
    <row r="866" spans="1:4" ht="30" customHeight="1">
      <c r="A866" s="3">
        <v>864</v>
      </c>
      <c r="B866" s="4" t="s">
        <v>749</v>
      </c>
      <c r="C866" s="4" t="str">
        <f>"何书雯"</f>
        <v>何书雯</v>
      </c>
      <c r="D866" s="3" t="s">
        <v>206</v>
      </c>
    </row>
    <row r="867" spans="1:4" ht="30" customHeight="1">
      <c r="A867" s="3">
        <v>865</v>
      </c>
      <c r="B867" s="4" t="s">
        <v>749</v>
      </c>
      <c r="C867" s="4" t="str">
        <f>"黎林玉"</f>
        <v>黎林玉</v>
      </c>
      <c r="D867" s="3" t="s">
        <v>705</v>
      </c>
    </row>
    <row r="868" spans="1:4" ht="30" customHeight="1">
      <c r="A868" s="3">
        <v>866</v>
      </c>
      <c r="B868" s="4" t="s">
        <v>749</v>
      </c>
      <c r="C868" s="4" t="str">
        <f>"王娇婉"</f>
        <v>王娇婉</v>
      </c>
      <c r="D868" s="3" t="s">
        <v>758</v>
      </c>
    </row>
    <row r="869" spans="1:4" ht="30" customHeight="1">
      <c r="A869" s="3">
        <v>867</v>
      </c>
      <c r="B869" s="4" t="s">
        <v>749</v>
      </c>
      <c r="C869" s="4" t="str">
        <f>"赵明颖"</f>
        <v>赵明颖</v>
      </c>
      <c r="D869" s="3" t="s">
        <v>146</v>
      </c>
    </row>
    <row r="870" spans="1:4" ht="30" customHeight="1">
      <c r="A870" s="3">
        <v>868</v>
      </c>
      <c r="B870" s="4" t="s">
        <v>749</v>
      </c>
      <c r="C870" s="4" t="str">
        <f>"周燕娇"</f>
        <v>周燕娇</v>
      </c>
      <c r="D870" s="3" t="s">
        <v>759</v>
      </c>
    </row>
    <row r="871" spans="1:4" ht="30" customHeight="1">
      <c r="A871" s="3">
        <v>869</v>
      </c>
      <c r="B871" s="4" t="s">
        <v>749</v>
      </c>
      <c r="C871" s="4" t="str">
        <f>"卢文润"</f>
        <v>卢文润</v>
      </c>
      <c r="D871" s="3" t="s">
        <v>760</v>
      </c>
    </row>
    <row r="872" spans="1:4" ht="30" customHeight="1">
      <c r="A872" s="3">
        <v>870</v>
      </c>
      <c r="B872" s="4" t="s">
        <v>749</v>
      </c>
      <c r="C872" s="4" t="str">
        <f>"王楠"</f>
        <v>王楠</v>
      </c>
      <c r="D872" s="3" t="s">
        <v>761</v>
      </c>
    </row>
    <row r="873" spans="1:4" ht="30" customHeight="1">
      <c r="A873" s="3">
        <v>871</v>
      </c>
      <c r="B873" s="4" t="s">
        <v>749</v>
      </c>
      <c r="C873" s="4" t="str">
        <f>"文梅燕"</f>
        <v>文梅燕</v>
      </c>
      <c r="D873" s="3" t="s">
        <v>762</v>
      </c>
    </row>
    <row r="874" spans="1:4" ht="30" customHeight="1">
      <c r="A874" s="3">
        <v>872</v>
      </c>
      <c r="B874" s="4" t="s">
        <v>749</v>
      </c>
      <c r="C874" s="4" t="str">
        <f>"邱茂桦"</f>
        <v>邱茂桦</v>
      </c>
      <c r="D874" s="3" t="s">
        <v>763</v>
      </c>
    </row>
    <row r="875" spans="1:4" ht="30" customHeight="1">
      <c r="A875" s="3">
        <v>873</v>
      </c>
      <c r="B875" s="4" t="s">
        <v>749</v>
      </c>
      <c r="C875" s="4" t="str">
        <f>"陈俊婷"</f>
        <v>陈俊婷</v>
      </c>
      <c r="D875" s="3" t="s">
        <v>334</v>
      </c>
    </row>
    <row r="876" spans="1:4" ht="30" customHeight="1">
      <c r="A876" s="3">
        <v>874</v>
      </c>
      <c r="B876" s="4" t="s">
        <v>749</v>
      </c>
      <c r="C876" s="4" t="str">
        <f>"钟运权"</f>
        <v>钟运权</v>
      </c>
      <c r="D876" s="3" t="s">
        <v>764</v>
      </c>
    </row>
    <row r="877" spans="1:4" ht="30" customHeight="1">
      <c r="A877" s="3">
        <v>875</v>
      </c>
      <c r="B877" s="4" t="s">
        <v>749</v>
      </c>
      <c r="C877" s="4" t="str">
        <f>"高敬玲"</f>
        <v>高敬玲</v>
      </c>
      <c r="D877" s="3" t="s">
        <v>765</v>
      </c>
    </row>
    <row r="878" spans="1:4" ht="30" customHeight="1">
      <c r="A878" s="3">
        <v>876</v>
      </c>
      <c r="B878" s="4" t="s">
        <v>749</v>
      </c>
      <c r="C878" s="4" t="str">
        <f>"李亚兰"</f>
        <v>李亚兰</v>
      </c>
      <c r="D878" s="3" t="s">
        <v>766</v>
      </c>
    </row>
    <row r="879" spans="1:4" ht="30" customHeight="1">
      <c r="A879" s="3">
        <v>877</v>
      </c>
      <c r="B879" s="4" t="s">
        <v>749</v>
      </c>
      <c r="C879" s="4" t="str">
        <f>"文俏茜"</f>
        <v>文俏茜</v>
      </c>
      <c r="D879" s="3" t="s">
        <v>31</v>
      </c>
    </row>
    <row r="880" spans="1:4" ht="30" customHeight="1">
      <c r="A880" s="3">
        <v>878</v>
      </c>
      <c r="B880" s="4" t="s">
        <v>749</v>
      </c>
      <c r="C880" s="4" t="str">
        <f>"符兰妍"</f>
        <v>符兰妍</v>
      </c>
      <c r="D880" s="3" t="s">
        <v>767</v>
      </c>
    </row>
    <row r="881" spans="1:4" ht="30" customHeight="1">
      <c r="A881" s="3">
        <v>879</v>
      </c>
      <c r="B881" s="4" t="s">
        <v>749</v>
      </c>
      <c r="C881" s="4" t="str">
        <f>"唐俊妮"</f>
        <v>唐俊妮</v>
      </c>
      <c r="D881" s="3" t="s">
        <v>768</v>
      </c>
    </row>
    <row r="882" spans="1:4" ht="30" customHeight="1">
      <c r="A882" s="3">
        <v>880</v>
      </c>
      <c r="B882" s="4" t="s">
        <v>749</v>
      </c>
      <c r="C882" s="4" t="str">
        <f>"陈毓瑶"</f>
        <v>陈毓瑶</v>
      </c>
      <c r="D882" s="3" t="s">
        <v>385</v>
      </c>
    </row>
    <row r="883" spans="1:4" ht="30" customHeight="1">
      <c r="A883" s="3">
        <v>881</v>
      </c>
      <c r="B883" s="4" t="s">
        <v>749</v>
      </c>
      <c r="C883" s="4" t="str">
        <f>"胡雅薇"</f>
        <v>胡雅薇</v>
      </c>
      <c r="D883" s="3" t="s">
        <v>182</v>
      </c>
    </row>
    <row r="884" spans="1:4" ht="30" customHeight="1">
      <c r="A884" s="3">
        <v>882</v>
      </c>
      <c r="B884" s="4" t="s">
        <v>749</v>
      </c>
      <c r="C884" s="4" t="str">
        <f>"陈曼"</f>
        <v>陈曼</v>
      </c>
      <c r="D884" s="3" t="s">
        <v>637</v>
      </c>
    </row>
    <row r="885" spans="1:4" ht="30" customHeight="1">
      <c r="A885" s="3">
        <v>883</v>
      </c>
      <c r="B885" s="4" t="s">
        <v>749</v>
      </c>
      <c r="C885" s="4" t="str">
        <f>"刘玲"</f>
        <v>刘玲</v>
      </c>
      <c r="D885" s="3" t="s">
        <v>769</v>
      </c>
    </row>
    <row r="886" spans="1:4" ht="30" customHeight="1">
      <c r="A886" s="3">
        <v>884</v>
      </c>
      <c r="B886" s="4" t="s">
        <v>749</v>
      </c>
      <c r="C886" s="4" t="str">
        <f>"吴尔思"</f>
        <v>吴尔思</v>
      </c>
      <c r="D886" s="3" t="s">
        <v>770</v>
      </c>
    </row>
    <row r="887" spans="1:4" ht="30" customHeight="1">
      <c r="A887" s="3">
        <v>885</v>
      </c>
      <c r="B887" s="4" t="s">
        <v>749</v>
      </c>
      <c r="C887" s="4" t="str">
        <f>"钟海婷"</f>
        <v>钟海婷</v>
      </c>
      <c r="D887" s="3" t="s">
        <v>771</v>
      </c>
    </row>
    <row r="888" spans="1:4" ht="30" customHeight="1">
      <c r="A888" s="3">
        <v>886</v>
      </c>
      <c r="B888" s="4" t="s">
        <v>749</v>
      </c>
      <c r="C888" s="4" t="str">
        <f>"王翠萍"</f>
        <v>王翠萍</v>
      </c>
      <c r="D888" s="3" t="s">
        <v>582</v>
      </c>
    </row>
    <row r="889" spans="1:4" ht="30" customHeight="1">
      <c r="A889" s="3">
        <v>887</v>
      </c>
      <c r="B889" s="4" t="s">
        <v>749</v>
      </c>
      <c r="C889" s="4" t="str">
        <f>"王丽梅"</f>
        <v>王丽梅</v>
      </c>
      <c r="D889" s="3" t="s">
        <v>331</v>
      </c>
    </row>
    <row r="890" spans="1:4" ht="30" customHeight="1">
      <c r="A890" s="3">
        <v>888</v>
      </c>
      <c r="B890" s="4" t="s">
        <v>749</v>
      </c>
      <c r="C890" s="4" t="str">
        <f>"周媚"</f>
        <v>周媚</v>
      </c>
      <c r="D890" s="3" t="s">
        <v>772</v>
      </c>
    </row>
    <row r="891" spans="1:4" ht="30" customHeight="1">
      <c r="A891" s="3">
        <v>889</v>
      </c>
      <c r="B891" s="4" t="s">
        <v>749</v>
      </c>
      <c r="C891" s="4" t="str">
        <f>"符策飞"</f>
        <v>符策飞</v>
      </c>
      <c r="D891" s="3" t="s">
        <v>773</v>
      </c>
    </row>
    <row r="892" spans="1:4" ht="30" customHeight="1">
      <c r="A892" s="3">
        <v>890</v>
      </c>
      <c r="B892" s="4" t="s">
        <v>749</v>
      </c>
      <c r="C892" s="4" t="str">
        <f>"梁彩虹"</f>
        <v>梁彩虹</v>
      </c>
      <c r="D892" s="3" t="s">
        <v>292</v>
      </c>
    </row>
    <row r="893" spans="1:4" ht="30" customHeight="1">
      <c r="A893" s="3">
        <v>891</v>
      </c>
      <c r="B893" s="4" t="s">
        <v>749</v>
      </c>
      <c r="C893" s="4" t="str">
        <f>"王槐翠"</f>
        <v>王槐翠</v>
      </c>
      <c r="D893" s="3" t="s">
        <v>774</v>
      </c>
    </row>
    <row r="894" spans="1:4" ht="30" customHeight="1">
      <c r="A894" s="3">
        <v>892</v>
      </c>
      <c r="B894" s="4" t="s">
        <v>749</v>
      </c>
      <c r="C894" s="4" t="str">
        <f>"刘丽慧"</f>
        <v>刘丽慧</v>
      </c>
      <c r="D894" s="3" t="s">
        <v>775</v>
      </c>
    </row>
    <row r="895" spans="1:4" ht="30" customHeight="1">
      <c r="A895" s="3">
        <v>893</v>
      </c>
      <c r="B895" s="4" t="s">
        <v>749</v>
      </c>
      <c r="C895" s="4" t="str">
        <f>"曾令佳"</f>
        <v>曾令佳</v>
      </c>
      <c r="D895" s="3" t="s">
        <v>776</v>
      </c>
    </row>
    <row r="896" spans="1:4" ht="30" customHeight="1">
      <c r="A896" s="3">
        <v>894</v>
      </c>
      <c r="B896" s="4" t="s">
        <v>749</v>
      </c>
      <c r="C896" s="4" t="str">
        <f>"符萍"</f>
        <v>符萍</v>
      </c>
      <c r="D896" s="3" t="s">
        <v>777</v>
      </c>
    </row>
    <row r="897" spans="1:4" ht="30" customHeight="1">
      <c r="A897" s="3">
        <v>895</v>
      </c>
      <c r="B897" s="4" t="s">
        <v>749</v>
      </c>
      <c r="C897" s="4" t="str">
        <f>"黄小玲"</f>
        <v>黄小玲</v>
      </c>
      <c r="D897" s="3" t="s">
        <v>778</v>
      </c>
    </row>
    <row r="898" spans="1:4" ht="30" customHeight="1">
      <c r="A898" s="3">
        <v>896</v>
      </c>
      <c r="B898" s="4" t="s">
        <v>749</v>
      </c>
      <c r="C898" s="4" t="str">
        <f>"张娜"</f>
        <v>张娜</v>
      </c>
      <c r="D898" s="3" t="s">
        <v>779</v>
      </c>
    </row>
    <row r="899" spans="1:4" ht="30" customHeight="1">
      <c r="A899" s="3">
        <v>897</v>
      </c>
      <c r="B899" s="4" t="s">
        <v>749</v>
      </c>
      <c r="C899" s="4" t="str">
        <f>"陈丽林"</f>
        <v>陈丽林</v>
      </c>
      <c r="D899" s="3" t="s">
        <v>780</v>
      </c>
    </row>
    <row r="900" spans="1:4" ht="30" customHeight="1">
      <c r="A900" s="3">
        <v>898</v>
      </c>
      <c r="B900" s="4" t="s">
        <v>749</v>
      </c>
      <c r="C900" s="4" t="str">
        <f>"杨海萍"</f>
        <v>杨海萍</v>
      </c>
      <c r="D900" s="3" t="s">
        <v>781</v>
      </c>
    </row>
    <row r="901" spans="1:4" ht="30" customHeight="1">
      <c r="A901" s="3">
        <v>899</v>
      </c>
      <c r="B901" s="4" t="s">
        <v>749</v>
      </c>
      <c r="C901" s="4" t="str">
        <f>"黄紫云"</f>
        <v>黄紫云</v>
      </c>
      <c r="D901" s="3" t="s">
        <v>782</v>
      </c>
    </row>
    <row r="902" spans="1:4" ht="30" customHeight="1">
      <c r="A902" s="3">
        <v>900</v>
      </c>
      <c r="B902" s="4" t="s">
        <v>749</v>
      </c>
      <c r="C902" s="4" t="str">
        <f>"谭文颖"</f>
        <v>谭文颖</v>
      </c>
      <c r="D902" s="3" t="s">
        <v>783</v>
      </c>
    </row>
    <row r="903" spans="1:4" ht="30" customHeight="1">
      <c r="A903" s="3">
        <v>901</v>
      </c>
      <c r="B903" s="4" t="s">
        <v>749</v>
      </c>
      <c r="C903" s="4" t="str">
        <f>"王盈"</f>
        <v>王盈</v>
      </c>
      <c r="D903" s="3" t="s">
        <v>599</v>
      </c>
    </row>
    <row r="904" spans="1:4" ht="30" customHeight="1">
      <c r="A904" s="3">
        <v>902</v>
      </c>
      <c r="B904" s="4" t="s">
        <v>749</v>
      </c>
      <c r="C904" s="4" t="str">
        <f>"符晓红"</f>
        <v>符晓红</v>
      </c>
      <c r="D904" s="3" t="s">
        <v>784</v>
      </c>
    </row>
    <row r="905" spans="1:4" ht="30" customHeight="1">
      <c r="A905" s="3">
        <v>903</v>
      </c>
      <c r="B905" s="4" t="s">
        <v>749</v>
      </c>
      <c r="C905" s="4" t="str">
        <f>"陈丽林"</f>
        <v>陈丽林</v>
      </c>
      <c r="D905" s="3" t="s">
        <v>785</v>
      </c>
    </row>
    <row r="906" spans="1:4" ht="30" customHeight="1">
      <c r="A906" s="3">
        <v>904</v>
      </c>
      <c r="B906" s="4" t="s">
        <v>749</v>
      </c>
      <c r="C906" s="4" t="str">
        <f>"杨小蕾"</f>
        <v>杨小蕾</v>
      </c>
      <c r="D906" s="3" t="s">
        <v>786</v>
      </c>
    </row>
    <row r="907" spans="1:4" ht="30" customHeight="1">
      <c r="A907" s="3">
        <v>905</v>
      </c>
      <c r="B907" s="4" t="s">
        <v>749</v>
      </c>
      <c r="C907" s="4" t="str">
        <f>"郑祖扶"</f>
        <v>郑祖扶</v>
      </c>
      <c r="D907" s="3" t="s">
        <v>787</v>
      </c>
    </row>
    <row r="908" spans="1:4" ht="30" customHeight="1">
      <c r="A908" s="3">
        <v>906</v>
      </c>
      <c r="B908" s="4" t="s">
        <v>749</v>
      </c>
      <c r="C908" s="4" t="str">
        <f>"王东"</f>
        <v>王东</v>
      </c>
      <c r="D908" s="3" t="s">
        <v>788</v>
      </c>
    </row>
    <row r="909" spans="1:4" ht="30" customHeight="1">
      <c r="A909" s="3">
        <v>907</v>
      </c>
      <c r="B909" s="4" t="s">
        <v>749</v>
      </c>
      <c r="C909" s="4" t="str">
        <f>"吉美仙"</f>
        <v>吉美仙</v>
      </c>
      <c r="D909" s="3" t="s">
        <v>789</v>
      </c>
    </row>
    <row r="910" spans="1:4" ht="30" customHeight="1">
      <c r="A910" s="3">
        <v>908</v>
      </c>
      <c r="B910" s="4" t="s">
        <v>749</v>
      </c>
      <c r="C910" s="4" t="str">
        <f>"杨婷"</f>
        <v>杨婷</v>
      </c>
      <c r="D910" s="3" t="s">
        <v>790</v>
      </c>
    </row>
    <row r="911" spans="1:4" ht="30" customHeight="1">
      <c r="A911" s="3">
        <v>909</v>
      </c>
      <c r="B911" s="4" t="s">
        <v>749</v>
      </c>
      <c r="C911" s="4" t="str">
        <f>"莫江净"</f>
        <v>莫江净</v>
      </c>
      <c r="D911" s="3" t="s">
        <v>791</v>
      </c>
    </row>
    <row r="912" spans="1:4" ht="30" customHeight="1">
      <c r="A912" s="3">
        <v>910</v>
      </c>
      <c r="B912" s="4" t="s">
        <v>749</v>
      </c>
      <c r="C912" s="4" t="str">
        <f>"叶兹帆"</f>
        <v>叶兹帆</v>
      </c>
      <c r="D912" s="3" t="s">
        <v>792</v>
      </c>
    </row>
    <row r="913" spans="1:4" ht="30" customHeight="1">
      <c r="A913" s="3">
        <v>911</v>
      </c>
      <c r="B913" s="4" t="s">
        <v>749</v>
      </c>
      <c r="C913" s="4" t="str">
        <f>"谢亚花"</f>
        <v>谢亚花</v>
      </c>
      <c r="D913" s="3" t="s">
        <v>793</v>
      </c>
    </row>
    <row r="914" spans="1:4" ht="30" customHeight="1">
      <c r="A914" s="3">
        <v>912</v>
      </c>
      <c r="B914" s="4" t="s">
        <v>749</v>
      </c>
      <c r="C914" s="4" t="str">
        <f>"余玲玲"</f>
        <v>余玲玲</v>
      </c>
      <c r="D914" s="3" t="s">
        <v>794</v>
      </c>
    </row>
    <row r="915" spans="1:4" ht="30" customHeight="1">
      <c r="A915" s="3">
        <v>913</v>
      </c>
      <c r="B915" s="4" t="s">
        <v>749</v>
      </c>
      <c r="C915" s="4" t="str">
        <f>"邢亚群"</f>
        <v>邢亚群</v>
      </c>
      <c r="D915" s="3" t="s">
        <v>795</v>
      </c>
    </row>
    <row r="916" spans="1:4" ht="30" customHeight="1">
      <c r="A916" s="3">
        <v>914</v>
      </c>
      <c r="B916" s="4" t="s">
        <v>749</v>
      </c>
      <c r="C916" s="4" t="str">
        <f>"陈丽玮"</f>
        <v>陈丽玮</v>
      </c>
      <c r="D916" s="3" t="s">
        <v>796</v>
      </c>
    </row>
    <row r="917" spans="1:4" ht="30" customHeight="1">
      <c r="A917" s="3">
        <v>915</v>
      </c>
      <c r="B917" s="4" t="s">
        <v>749</v>
      </c>
      <c r="C917" s="4" t="str">
        <f>"蔡海丁"</f>
        <v>蔡海丁</v>
      </c>
      <c r="D917" s="3" t="s">
        <v>797</v>
      </c>
    </row>
    <row r="918" spans="1:4" ht="30" customHeight="1">
      <c r="A918" s="3">
        <v>916</v>
      </c>
      <c r="B918" s="4" t="s">
        <v>749</v>
      </c>
      <c r="C918" s="4" t="str">
        <f>"刘小冰"</f>
        <v>刘小冰</v>
      </c>
      <c r="D918" s="3" t="s">
        <v>373</v>
      </c>
    </row>
    <row r="919" spans="1:4" ht="30" customHeight="1">
      <c r="A919" s="3">
        <v>917</v>
      </c>
      <c r="B919" s="4" t="s">
        <v>749</v>
      </c>
      <c r="C919" s="4" t="str">
        <f>"卓翠妹"</f>
        <v>卓翠妹</v>
      </c>
      <c r="D919" s="3" t="s">
        <v>637</v>
      </c>
    </row>
    <row r="920" spans="1:4" ht="30" customHeight="1">
      <c r="A920" s="3">
        <v>918</v>
      </c>
      <c r="B920" s="4" t="s">
        <v>749</v>
      </c>
      <c r="C920" s="4" t="str">
        <f>"符文晶"</f>
        <v>符文晶</v>
      </c>
      <c r="D920" s="3" t="s">
        <v>798</v>
      </c>
    </row>
    <row r="921" spans="1:4" ht="30" customHeight="1">
      <c r="A921" s="3">
        <v>919</v>
      </c>
      <c r="B921" s="4" t="s">
        <v>749</v>
      </c>
      <c r="C921" s="4" t="str">
        <f>"彭雪妃"</f>
        <v>彭雪妃</v>
      </c>
      <c r="D921" s="3" t="s">
        <v>799</v>
      </c>
    </row>
    <row r="922" spans="1:4" ht="30" customHeight="1">
      <c r="A922" s="3">
        <v>920</v>
      </c>
      <c r="B922" s="4" t="s">
        <v>749</v>
      </c>
      <c r="C922" s="4" t="str">
        <f>"李丽洁"</f>
        <v>李丽洁</v>
      </c>
      <c r="D922" s="3" t="s">
        <v>394</v>
      </c>
    </row>
    <row r="923" spans="1:4" ht="30" customHeight="1">
      <c r="A923" s="3">
        <v>921</v>
      </c>
      <c r="B923" s="4" t="s">
        <v>749</v>
      </c>
      <c r="C923" s="4" t="str">
        <f>"王婉媛"</f>
        <v>王婉媛</v>
      </c>
      <c r="D923" s="3" t="s">
        <v>800</v>
      </c>
    </row>
    <row r="924" spans="1:4" ht="30" customHeight="1">
      <c r="A924" s="3">
        <v>922</v>
      </c>
      <c r="B924" s="4" t="s">
        <v>749</v>
      </c>
      <c r="C924" s="4" t="str">
        <f>"陈佳艺"</f>
        <v>陈佳艺</v>
      </c>
      <c r="D924" s="3" t="s">
        <v>801</v>
      </c>
    </row>
    <row r="925" spans="1:4" ht="30" customHeight="1">
      <c r="A925" s="3">
        <v>923</v>
      </c>
      <c r="B925" s="4" t="s">
        <v>749</v>
      </c>
      <c r="C925" s="4" t="str">
        <f>"吴燕"</f>
        <v>吴燕</v>
      </c>
      <c r="D925" s="3" t="s">
        <v>802</v>
      </c>
    </row>
    <row r="926" spans="1:4" ht="30" customHeight="1">
      <c r="A926" s="3">
        <v>924</v>
      </c>
      <c r="B926" s="4" t="s">
        <v>749</v>
      </c>
      <c r="C926" s="4" t="str">
        <f>"麦慧妃"</f>
        <v>麦慧妃</v>
      </c>
      <c r="D926" s="3" t="s">
        <v>452</v>
      </c>
    </row>
    <row r="927" spans="1:4" ht="30" customHeight="1">
      <c r="A927" s="3">
        <v>925</v>
      </c>
      <c r="B927" s="4" t="s">
        <v>749</v>
      </c>
      <c r="C927" s="4" t="str">
        <f>"苏小菊"</f>
        <v>苏小菊</v>
      </c>
      <c r="D927" s="3" t="s">
        <v>803</v>
      </c>
    </row>
    <row r="928" spans="1:4" ht="30" customHeight="1">
      <c r="A928" s="3">
        <v>926</v>
      </c>
      <c r="B928" s="4" t="s">
        <v>749</v>
      </c>
      <c r="C928" s="4" t="str">
        <f>"辛贻红"</f>
        <v>辛贻红</v>
      </c>
      <c r="D928" s="3" t="s">
        <v>804</v>
      </c>
    </row>
    <row r="929" spans="1:4" ht="30" customHeight="1">
      <c r="A929" s="3">
        <v>927</v>
      </c>
      <c r="B929" s="4" t="s">
        <v>749</v>
      </c>
      <c r="C929" s="4" t="str">
        <f>"黄炼"</f>
        <v>黄炼</v>
      </c>
      <c r="D929" s="3" t="s">
        <v>805</v>
      </c>
    </row>
    <row r="930" spans="1:4" ht="30" customHeight="1">
      <c r="A930" s="3">
        <v>928</v>
      </c>
      <c r="B930" s="4" t="s">
        <v>749</v>
      </c>
      <c r="C930" s="4" t="str">
        <f>"易佳"</f>
        <v>易佳</v>
      </c>
      <c r="D930" s="3" t="s">
        <v>425</v>
      </c>
    </row>
    <row r="931" spans="1:4" ht="30" customHeight="1">
      <c r="A931" s="3">
        <v>929</v>
      </c>
      <c r="B931" s="4" t="s">
        <v>749</v>
      </c>
      <c r="C931" s="4" t="str">
        <f>"王彦力"</f>
        <v>王彦力</v>
      </c>
      <c r="D931" s="3" t="s">
        <v>452</v>
      </c>
    </row>
    <row r="932" spans="1:4" ht="30" customHeight="1">
      <c r="A932" s="3">
        <v>930</v>
      </c>
      <c r="B932" s="4" t="s">
        <v>749</v>
      </c>
      <c r="C932" s="4" t="str">
        <f>"吴晓君"</f>
        <v>吴晓君</v>
      </c>
      <c r="D932" s="3" t="s">
        <v>532</v>
      </c>
    </row>
    <row r="933" spans="1:4" ht="30" customHeight="1">
      <c r="A933" s="3">
        <v>931</v>
      </c>
      <c r="B933" s="4" t="s">
        <v>749</v>
      </c>
      <c r="C933" s="4" t="str">
        <f>"麦宜纯"</f>
        <v>麦宜纯</v>
      </c>
      <c r="D933" s="3" t="s">
        <v>364</v>
      </c>
    </row>
    <row r="934" spans="1:4" ht="30" customHeight="1">
      <c r="A934" s="3">
        <v>932</v>
      </c>
      <c r="B934" s="4" t="s">
        <v>749</v>
      </c>
      <c r="C934" s="4" t="str">
        <f>"周书蓉"</f>
        <v>周书蓉</v>
      </c>
      <c r="D934" s="3" t="s">
        <v>157</v>
      </c>
    </row>
    <row r="935" spans="1:4" ht="30" customHeight="1">
      <c r="A935" s="3">
        <v>933</v>
      </c>
      <c r="B935" s="4" t="s">
        <v>749</v>
      </c>
      <c r="C935" s="4" t="str">
        <f>"曾恋鸿"</f>
        <v>曾恋鸿</v>
      </c>
      <c r="D935" s="3" t="s">
        <v>173</v>
      </c>
    </row>
    <row r="936" spans="1:4" ht="30" customHeight="1">
      <c r="A936" s="3">
        <v>934</v>
      </c>
      <c r="B936" s="4" t="s">
        <v>749</v>
      </c>
      <c r="C936" s="4" t="str">
        <f>"李亮"</f>
        <v>李亮</v>
      </c>
      <c r="D936" s="3" t="s">
        <v>806</v>
      </c>
    </row>
    <row r="937" spans="1:4" ht="30" customHeight="1">
      <c r="A937" s="3">
        <v>935</v>
      </c>
      <c r="B937" s="4" t="s">
        <v>749</v>
      </c>
      <c r="C937" s="4" t="str">
        <f>"吴宇迪"</f>
        <v>吴宇迪</v>
      </c>
      <c r="D937" s="3" t="s">
        <v>807</v>
      </c>
    </row>
    <row r="938" spans="1:4" ht="30" customHeight="1">
      <c r="A938" s="3">
        <v>936</v>
      </c>
      <c r="B938" s="4" t="s">
        <v>749</v>
      </c>
      <c r="C938" s="4" t="str">
        <f>"范聪"</f>
        <v>范聪</v>
      </c>
      <c r="D938" s="3" t="s">
        <v>808</v>
      </c>
    </row>
    <row r="939" spans="1:4" ht="30" customHeight="1">
      <c r="A939" s="3">
        <v>937</v>
      </c>
      <c r="B939" s="4" t="s">
        <v>749</v>
      </c>
      <c r="C939" s="4" t="str">
        <f>"符雪儿"</f>
        <v>符雪儿</v>
      </c>
      <c r="D939" s="3" t="s">
        <v>191</v>
      </c>
    </row>
    <row r="940" spans="1:4" ht="30" customHeight="1">
      <c r="A940" s="3">
        <v>938</v>
      </c>
      <c r="B940" s="4" t="s">
        <v>749</v>
      </c>
      <c r="C940" s="4" t="str">
        <f>"符晓佳"</f>
        <v>符晓佳</v>
      </c>
      <c r="D940" s="3" t="s">
        <v>809</v>
      </c>
    </row>
    <row r="941" spans="1:4" ht="30" customHeight="1">
      <c r="A941" s="3">
        <v>939</v>
      </c>
      <c r="B941" s="4" t="s">
        <v>749</v>
      </c>
      <c r="C941" s="4" t="str">
        <f>"李慧子"</f>
        <v>李慧子</v>
      </c>
      <c r="D941" s="3" t="s">
        <v>558</v>
      </c>
    </row>
    <row r="942" spans="1:4" ht="30" customHeight="1">
      <c r="A942" s="3">
        <v>940</v>
      </c>
      <c r="B942" s="4" t="s">
        <v>749</v>
      </c>
      <c r="C942" s="4" t="str">
        <f>"钟兴蓉"</f>
        <v>钟兴蓉</v>
      </c>
      <c r="D942" s="3" t="s">
        <v>109</v>
      </c>
    </row>
    <row r="943" spans="1:4" ht="30" customHeight="1">
      <c r="A943" s="3">
        <v>941</v>
      </c>
      <c r="B943" s="4" t="s">
        <v>749</v>
      </c>
      <c r="C943" s="4" t="str">
        <f>"蒋歆"</f>
        <v>蒋歆</v>
      </c>
      <c r="D943" s="3" t="s">
        <v>642</v>
      </c>
    </row>
    <row r="944" spans="1:4" ht="30" customHeight="1">
      <c r="A944" s="3">
        <v>942</v>
      </c>
      <c r="B944" s="4" t="s">
        <v>749</v>
      </c>
      <c r="C944" s="4" t="str">
        <f>"周秀梅"</f>
        <v>周秀梅</v>
      </c>
      <c r="D944" s="3" t="s">
        <v>601</v>
      </c>
    </row>
    <row r="945" spans="1:4" ht="30" customHeight="1">
      <c r="A945" s="3">
        <v>943</v>
      </c>
      <c r="B945" s="4" t="s">
        <v>749</v>
      </c>
      <c r="C945" s="4" t="str">
        <f>"李姿"</f>
        <v>李姿</v>
      </c>
      <c r="D945" s="3" t="s">
        <v>810</v>
      </c>
    </row>
    <row r="946" spans="1:4" ht="30" customHeight="1">
      <c r="A946" s="3">
        <v>944</v>
      </c>
      <c r="B946" s="4" t="s">
        <v>749</v>
      </c>
      <c r="C946" s="4" t="str">
        <f>"陈海莹"</f>
        <v>陈海莹</v>
      </c>
      <c r="D946" s="3" t="s">
        <v>729</v>
      </c>
    </row>
    <row r="947" spans="1:4" ht="30" customHeight="1">
      <c r="A947" s="3">
        <v>945</v>
      </c>
      <c r="B947" s="4" t="s">
        <v>749</v>
      </c>
      <c r="C947" s="4" t="str">
        <f>"罗成妹"</f>
        <v>罗成妹</v>
      </c>
      <c r="D947" s="3" t="s">
        <v>316</v>
      </c>
    </row>
    <row r="948" spans="1:4" ht="30" customHeight="1">
      <c r="A948" s="3">
        <v>946</v>
      </c>
      <c r="B948" s="4" t="s">
        <v>749</v>
      </c>
      <c r="C948" s="4" t="str">
        <f>"郭丽静"</f>
        <v>郭丽静</v>
      </c>
      <c r="D948" s="3" t="s">
        <v>811</v>
      </c>
    </row>
    <row r="949" spans="1:4" ht="30" customHeight="1">
      <c r="A949" s="3">
        <v>947</v>
      </c>
      <c r="B949" s="4" t="s">
        <v>749</v>
      </c>
      <c r="C949" s="4" t="str">
        <f>"黄雪雁"</f>
        <v>黄雪雁</v>
      </c>
      <c r="D949" s="3" t="s">
        <v>812</v>
      </c>
    </row>
    <row r="950" spans="1:4" ht="30" customHeight="1">
      <c r="A950" s="3">
        <v>948</v>
      </c>
      <c r="B950" s="4" t="s">
        <v>749</v>
      </c>
      <c r="C950" s="4" t="str">
        <f>"高倩"</f>
        <v>高倩</v>
      </c>
      <c r="D950" s="3" t="s">
        <v>813</v>
      </c>
    </row>
    <row r="951" spans="1:4" ht="30" customHeight="1">
      <c r="A951" s="3">
        <v>949</v>
      </c>
      <c r="B951" s="4" t="s">
        <v>749</v>
      </c>
      <c r="C951" s="4" t="str">
        <f>"罗明龙"</f>
        <v>罗明龙</v>
      </c>
      <c r="D951" s="3" t="s">
        <v>814</v>
      </c>
    </row>
    <row r="952" spans="1:4" ht="30" customHeight="1">
      <c r="A952" s="3">
        <v>950</v>
      </c>
      <c r="B952" s="4" t="s">
        <v>749</v>
      </c>
      <c r="C952" s="4" t="str">
        <f>"沈德荣"</f>
        <v>沈德荣</v>
      </c>
      <c r="D952" s="3" t="s">
        <v>815</v>
      </c>
    </row>
    <row r="953" spans="1:4" ht="30" customHeight="1">
      <c r="A953" s="3">
        <v>951</v>
      </c>
      <c r="B953" s="4" t="s">
        <v>749</v>
      </c>
      <c r="C953" s="4" t="str">
        <f>"林尤雪"</f>
        <v>林尤雪</v>
      </c>
      <c r="D953" s="3" t="s">
        <v>816</v>
      </c>
    </row>
    <row r="954" spans="1:4" ht="30" customHeight="1">
      <c r="A954" s="3">
        <v>952</v>
      </c>
      <c r="B954" s="4" t="s">
        <v>749</v>
      </c>
      <c r="C954" s="4" t="str">
        <f>"吴小渊"</f>
        <v>吴小渊</v>
      </c>
      <c r="D954" s="3" t="s">
        <v>817</v>
      </c>
    </row>
    <row r="955" spans="1:4" ht="30" customHeight="1">
      <c r="A955" s="3">
        <v>953</v>
      </c>
      <c r="B955" s="4" t="s">
        <v>749</v>
      </c>
      <c r="C955" s="4" t="str">
        <f>"陈晓玲"</f>
        <v>陈晓玲</v>
      </c>
      <c r="D955" s="3" t="s">
        <v>287</v>
      </c>
    </row>
    <row r="956" spans="1:4" ht="30" customHeight="1">
      <c r="A956" s="3">
        <v>954</v>
      </c>
      <c r="B956" s="4" t="s">
        <v>749</v>
      </c>
      <c r="C956" s="4" t="str">
        <f>"王紫"</f>
        <v>王紫</v>
      </c>
      <c r="D956" s="3" t="s">
        <v>444</v>
      </c>
    </row>
    <row r="957" spans="1:4" ht="30" customHeight="1">
      <c r="A957" s="3">
        <v>955</v>
      </c>
      <c r="B957" s="4" t="s">
        <v>749</v>
      </c>
      <c r="C957" s="4" t="str">
        <f>"王小慧"</f>
        <v>王小慧</v>
      </c>
      <c r="D957" s="3" t="s">
        <v>818</v>
      </c>
    </row>
    <row r="958" spans="1:4" ht="30" customHeight="1">
      <c r="A958" s="3">
        <v>956</v>
      </c>
      <c r="B958" s="4" t="s">
        <v>749</v>
      </c>
      <c r="C958" s="4" t="str">
        <f>"韦春梅"</f>
        <v>韦春梅</v>
      </c>
      <c r="D958" s="3" t="s">
        <v>819</v>
      </c>
    </row>
    <row r="959" spans="1:4" ht="30" customHeight="1">
      <c r="A959" s="3">
        <v>957</v>
      </c>
      <c r="B959" s="4" t="s">
        <v>749</v>
      </c>
      <c r="C959" s="4" t="str">
        <f>"夏士梅"</f>
        <v>夏士梅</v>
      </c>
      <c r="D959" s="3" t="s">
        <v>247</v>
      </c>
    </row>
    <row r="960" spans="1:4" ht="30" customHeight="1">
      <c r="A960" s="3">
        <v>958</v>
      </c>
      <c r="B960" s="4" t="s">
        <v>749</v>
      </c>
      <c r="C960" s="4" t="str">
        <f>"高小妹"</f>
        <v>高小妹</v>
      </c>
      <c r="D960" s="3" t="s">
        <v>820</v>
      </c>
    </row>
    <row r="961" spans="1:4" ht="30" customHeight="1">
      <c r="A961" s="3">
        <v>959</v>
      </c>
      <c r="B961" s="4" t="s">
        <v>749</v>
      </c>
      <c r="C961" s="4" t="str">
        <f>"潘雨"</f>
        <v>潘雨</v>
      </c>
      <c r="D961" s="3" t="s">
        <v>821</v>
      </c>
    </row>
    <row r="962" spans="1:4" ht="30" customHeight="1">
      <c r="A962" s="3">
        <v>960</v>
      </c>
      <c r="B962" s="4" t="s">
        <v>749</v>
      </c>
      <c r="C962" s="4" t="str">
        <f>"潘少红"</f>
        <v>潘少红</v>
      </c>
      <c r="D962" s="3" t="s">
        <v>715</v>
      </c>
    </row>
    <row r="963" spans="1:4" ht="30" customHeight="1">
      <c r="A963" s="3">
        <v>961</v>
      </c>
      <c r="B963" s="4" t="s">
        <v>749</v>
      </c>
      <c r="C963" s="4" t="str">
        <f>"林玉嘉"</f>
        <v>林玉嘉</v>
      </c>
      <c r="D963" s="3" t="s">
        <v>312</v>
      </c>
    </row>
    <row r="964" spans="1:4" ht="30" customHeight="1">
      <c r="A964" s="3">
        <v>962</v>
      </c>
      <c r="B964" s="4" t="s">
        <v>749</v>
      </c>
      <c r="C964" s="4" t="str">
        <f>"吴清琳"</f>
        <v>吴清琳</v>
      </c>
      <c r="D964" s="3" t="s">
        <v>822</v>
      </c>
    </row>
    <row r="965" spans="1:4" ht="30" customHeight="1">
      <c r="A965" s="3">
        <v>963</v>
      </c>
      <c r="B965" s="4" t="s">
        <v>749</v>
      </c>
      <c r="C965" s="4" t="str">
        <f>"李秋娟"</f>
        <v>李秋娟</v>
      </c>
      <c r="D965" s="3" t="s">
        <v>364</v>
      </c>
    </row>
    <row r="966" spans="1:4" ht="30" customHeight="1">
      <c r="A966" s="3">
        <v>964</v>
      </c>
      <c r="B966" s="4" t="s">
        <v>749</v>
      </c>
      <c r="C966" s="4" t="str">
        <f>"韦振展"</f>
        <v>韦振展</v>
      </c>
      <c r="D966" s="3" t="s">
        <v>823</v>
      </c>
    </row>
    <row r="967" spans="1:4" ht="30" customHeight="1">
      <c r="A967" s="3">
        <v>965</v>
      </c>
      <c r="B967" s="4" t="s">
        <v>749</v>
      </c>
      <c r="C967" s="4" t="str">
        <f>"李芙蓉"</f>
        <v>李芙蓉</v>
      </c>
      <c r="D967" s="3" t="s">
        <v>824</v>
      </c>
    </row>
    <row r="968" spans="1:4" ht="30" customHeight="1">
      <c r="A968" s="3">
        <v>966</v>
      </c>
      <c r="B968" s="4" t="s">
        <v>749</v>
      </c>
      <c r="C968" s="4" t="str">
        <f>"邓小慧"</f>
        <v>邓小慧</v>
      </c>
      <c r="D968" s="3" t="s">
        <v>825</v>
      </c>
    </row>
    <row r="969" spans="1:4" ht="30" customHeight="1">
      <c r="A969" s="3">
        <v>967</v>
      </c>
      <c r="B969" s="4" t="s">
        <v>749</v>
      </c>
      <c r="C969" s="4" t="str">
        <f>"陈春金"</f>
        <v>陈春金</v>
      </c>
      <c r="D969" s="3" t="s">
        <v>826</v>
      </c>
    </row>
    <row r="970" spans="1:4" ht="30" customHeight="1">
      <c r="A970" s="3">
        <v>968</v>
      </c>
      <c r="B970" s="4" t="s">
        <v>749</v>
      </c>
      <c r="C970" s="4" t="str">
        <f>"符兰珍"</f>
        <v>符兰珍</v>
      </c>
      <c r="D970" s="3" t="s">
        <v>827</v>
      </c>
    </row>
    <row r="971" spans="1:4" ht="30" customHeight="1">
      <c r="A971" s="3">
        <v>969</v>
      </c>
      <c r="B971" s="4" t="s">
        <v>749</v>
      </c>
      <c r="C971" s="4" t="str">
        <f>"徐娴"</f>
        <v>徐娴</v>
      </c>
      <c r="D971" s="3" t="s">
        <v>469</v>
      </c>
    </row>
    <row r="972" spans="1:4" ht="30" customHeight="1">
      <c r="A972" s="3">
        <v>970</v>
      </c>
      <c r="B972" s="4" t="s">
        <v>749</v>
      </c>
      <c r="C972" s="4" t="str">
        <f>"赖炜婷"</f>
        <v>赖炜婷</v>
      </c>
      <c r="D972" s="3" t="s">
        <v>828</v>
      </c>
    </row>
    <row r="973" spans="1:4" ht="30" customHeight="1">
      <c r="A973" s="3">
        <v>971</v>
      </c>
      <c r="B973" s="4" t="s">
        <v>749</v>
      </c>
      <c r="C973" s="4" t="str">
        <f>"张婷"</f>
        <v>张婷</v>
      </c>
      <c r="D973" s="3" t="s">
        <v>829</v>
      </c>
    </row>
    <row r="974" spans="1:4" ht="30" customHeight="1">
      <c r="A974" s="3">
        <v>972</v>
      </c>
      <c r="B974" s="4" t="s">
        <v>749</v>
      </c>
      <c r="C974" s="4" t="str">
        <f>"梁锨慧"</f>
        <v>梁锨慧</v>
      </c>
      <c r="D974" s="3" t="s">
        <v>830</v>
      </c>
    </row>
    <row r="975" spans="1:4" ht="30" customHeight="1">
      <c r="A975" s="3">
        <v>973</v>
      </c>
      <c r="B975" s="4" t="s">
        <v>749</v>
      </c>
      <c r="C975" s="4" t="str">
        <f>"苏佳佳"</f>
        <v>苏佳佳</v>
      </c>
      <c r="D975" s="3" t="s">
        <v>76</v>
      </c>
    </row>
    <row r="976" spans="1:4" ht="30" customHeight="1">
      <c r="A976" s="3">
        <v>974</v>
      </c>
      <c r="B976" s="4" t="s">
        <v>749</v>
      </c>
      <c r="C976" s="4" t="str">
        <f>"侯燕妹"</f>
        <v>侯燕妹</v>
      </c>
      <c r="D976" s="3" t="s">
        <v>831</v>
      </c>
    </row>
    <row r="977" spans="1:4" ht="30" customHeight="1">
      <c r="A977" s="3">
        <v>975</v>
      </c>
      <c r="B977" s="4" t="s">
        <v>749</v>
      </c>
      <c r="C977" s="4" t="str">
        <f>"符丽钗"</f>
        <v>符丽钗</v>
      </c>
      <c r="D977" s="3" t="s">
        <v>832</v>
      </c>
    </row>
    <row r="978" spans="1:4" ht="30" customHeight="1">
      <c r="A978" s="3">
        <v>976</v>
      </c>
      <c r="B978" s="4" t="s">
        <v>749</v>
      </c>
      <c r="C978" s="4" t="str">
        <f>"文妹"</f>
        <v>文妹</v>
      </c>
      <c r="D978" s="3" t="s">
        <v>833</v>
      </c>
    </row>
    <row r="979" spans="1:4" ht="30" customHeight="1">
      <c r="A979" s="3">
        <v>977</v>
      </c>
      <c r="B979" s="4" t="s">
        <v>749</v>
      </c>
      <c r="C979" s="4" t="str">
        <f>"蔡素婷"</f>
        <v>蔡素婷</v>
      </c>
      <c r="D979" s="3" t="s">
        <v>313</v>
      </c>
    </row>
    <row r="980" spans="1:4" ht="30" customHeight="1">
      <c r="A980" s="3">
        <v>978</v>
      </c>
      <c r="B980" s="4" t="s">
        <v>749</v>
      </c>
      <c r="C980" s="4" t="str">
        <f>"郭海珠"</f>
        <v>郭海珠</v>
      </c>
      <c r="D980" s="3" t="s">
        <v>834</v>
      </c>
    </row>
    <row r="981" spans="1:4" ht="30" customHeight="1">
      <c r="A981" s="3">
        <v>979</v>
      </c>
      <c r="B981" s="4" t="s">
        <v>749</v>
      </c>
      <c r="C981" s="4" t="str">
        <f>"唐紫婷"</f>
        <v>唐紫婷</v>
      </c>
      <c r="D981" s="3" t="s">
        <v>835</v>
      </c>
    </row>
    <row r="982" spans="1:4" ht="30" customHeight="1">
      <c r="A982" s="3">
        <v>980</v>
      </c>
      <c r="B982" s="4" t="s">
        <v>749</v>
      </c>
      <c r="C982" s="4" t="str">
        <f>"林博升"</f>
        <v>林博升</v>
      </c>
      <c r="D982" s="3" t="s">
        <v>836</v>
      </c>
    </row>
    <row r="983" spans="1:4" ht="30" customHeight="1">
      <c r="A983" s="3">
        <v>981</v>
      </c>
      <c r="B983" s="4" t="s">
        <v>837</v>
      </c>
      <c r="C983" s="4" t="str">
        <f>"陈英"</f>
        <v>陈英</v>
      </c>
      <c r="D983" s="3" t="s">
        <v>838</v>
      </c>
    </row>
    <row r="984" spans="1:4" ht="30" customHeight="1">
      <c r="A984" s="3">
        <v>982</v>
      </c>
      <c r="B984" s="4" t="s">
        <v>837</v>
      </c>
      <c r="C984" s="4" t="str">
        <f>"罗佳滆"</f>
        <v>罗佳滆</v>
      </c>
      <c r="D984" s="3" t="s">
        <v>65</v>
      </c>
    </row>
    <row r="985" spans="1:4" ht="30" customHeight="1">
      <c r="A985" s="3">
        <v>983</v>
      </c>
      <c r="B985" s="4" t="s">
        <v>837</v>
      </c>
      <c r="C985" s="4" t="str">
        <f>"柯连利"</f>
        <v>柯连利</v>
      </c>
      <c r="D985" s="3" t="s">
        <v>839</v>
      </c>
    </row>
    <row r="986" spans="1:4" ht="30" customHeight="1">
      <c r="A986" s="3">
        <v>984</v>
      </c>
      <c r="B986" s="4" t="s">
        <v>837</v>
      </c>
      <c r="C986" s="4" t="str">
        <f>"倪俊伦"</f>
        <v>倪俊伦</v>
      </c>
      <c r="D986" s="3" t="s">
        <v>840</v>
      </c>
    </row>
    <row r="987" spans="1:4" ht="30" customHeight="1">
      <c r="A987" s="3">
        <v>985</v>
      </c>
      <c r="B987" s="4" t="s">
        <v>837</v>
      </c>
      <c r="C987" s="4" t="str">
        <f>"黄合欢"</f>
        <v>黄合欢</v>
      </c>
      <c r="D987" s="3" t="s">
        <v>841</v>
      </c>
    </row>
    <row r="988" spans="1:4" ht="30" customHeight="1">
      <c r="A988" s="3">
        <v>986</v>
      </c>
      <c r="B988" s="4" t="s">
        <v>837</v>
      </c>
      <c r="C988" s="4" t="str">
        <f>"符如莹"</f>
        <v>符如莹</v>
      </c>
      <c r="D988" s="3" t="s">
        <v>659</v>
      </c>
    </row>
    <row r="989" spans="1:4" ht="30" customHeight="1">
      <c r="A989" s="3">
        <v>987</v>
      </c>
      <c r="B989" s="4" t="s">
        <v>837</v>
      </c>
      <c r="C989" s="4" t="str">
        <f>"金靓"</f>
        <v>金靓</v>
      </c>
      <c r="D989" s="3" t="s">
        <v>14</v>
      </c>
    </row>
    <row r="990" spans="1:4" ht="30" customHeight="1">
      <c r="A990" s="3">
        <v>988</v>
      </c>
      <c r="B990" s="4" t="s">
        <v>837</v>
      </c>
      <c r="C990" s="4" t="str">
        <f>"陈其伶"</f>
        <v>陈其伶</v>
      </c>
      <c r="D990" s="3" t="s">
        <v>313</v>
      </c>
    </row>
    <row r="991" spans="1:4" ht="30" customHeight="1">
      <c r="A991" s="3">
        <v>989</v>
      </c>
      <c r="B991" s="4" t="s">
        <v>837</v>
      </c>
      <c r="C991" s="4" t="str">
        <f>"叶碧菁"</f>
        <v>叶碧菁</v>
      </c>
      <c r="D991" s="3" t="s">
        <v>842</v>
      </c>
    </row>
    <row r="992" spans="1:4" ht="30" customHeight="1">
      <c r="A992" s="3">
        <v>990</v>
      </c>
      <c r="B992" s="4" t="s">
        <v>837</v>
      </c>
      <c r="C992" s="4" t="str">
        <f>"黎兴芳"</f>
        <v>黎兴芳</v>
      </c>
      <c r="D992" s="3" t="s">
        <v>843</v>
      </c>
    </row>
    <row r="993" spans="1:4" ht="30" customHeight="1">
      <c r="A993" s="3">
        <v>991</v>
      </c>
      <c r="B993" s="4" t="s">
        <v>837</v>
      </c>
      <c r="C993" s="4" t="str">
        <f>"王传为"</f>
        <v>王传为</v>
      </c>
      <c r="D993" s="3" t="s">
        <v>844</v>
      </c>
    </row>
    <row r="994" spans="1:4" ht="30" customHeight="1">
      <c r="A994" s="3">
        <v>992</v>
      </c>
      <c r="B994" s="4" t="s">
        <v>837</v>
      </c>
      <c r="C994" s="4" t="str">
        <f>"符钦女"</f>
        <v>符钦女</v>
      </c>
      <c r="D994" s="3" t="s">
        <v>109</v>
      </c>
    </row>
    <row r="995" spans="1:4" ht="30" customHeight="1">
      <c r="A995" s="3">
        <v>993</v>
      </c>
      <c r="B995" s="4" t="s">
        <v>837</v>
      </c>
      <c r="C995" s="4" t="str">
        <f>"刘静"</f>
        <v>刘静</v>
      </c>
      <c r="D995" s="3" t="s">
        <v>845</v>
      </c>
    </row>
    <row r="996" spans="1:4" ht="30" customHeight="1">
      <c r="A996" s="3">
        <v>994</v>
      </c>
      <c r="B996" s="4" t="s">
        <v>837</v>
      </c>
      <c r="C996" s="4" t="str">
        <f>"龙露"</f>
        <v>龙露</v>
      </c>
      <c r="D996" s="3" t="s">
        <v>846</v>
      </c>
    </row>
    <row r="997" spans="1:4" ht="30" customHeight="1">
      <c r="A997" s="3">
        <v>995</v>
      </c>
      <c r="B997" s="4" t="s">
        <v>837</v>
      </c>
      <c r="C997" s="4" t="str">
        <f>"刘静"</f>
        <v>刘静</v>
      </c>
      <c r="D997" s="3" t="s">
        <v>846</v>
      </c>
    </row>
    <row r="998" spans="1:4" ht="30" customHeight="1">
      <c r="A998" s="3">
        <v>996</v>
      </c>
      <c r="B998" s="4" t="s">
        <v>837</v>
      </c>
      <c r="C998" s="4" t="str">
        <f>"王书根"</f>
        <v>王书根</v>
      </c>
      <c r="D998" s="3" t="s">
        <v>82</v>
      </c>
    </row>
    <row r="999" spans="1:4" ht="30" customHeight="1">
      <c r="A999" s="3">
        <v>997</v>
      </c>
      <c r="B999" s="4" t="s">
        <v>837</v>
      </c>
      <c r="C999" s="4" t="str">
        <f>"陈慧怡"</f>
        <v>陈慧怡</v>
      </c>
      <c r="D999" s="3" t="s">
        <v>428</v>
      </c>
    </row>
    <row r="1000" spans="1:4" ht="30" customHeight="1">
      <c r="A1000" s="3">
        <v>998</v>
      </c>
      <c r="B1000" s="4" t="s">
        <v>837</v>
      </c>
      <c r="C1000" s="4" t="str">
        <f>"柴金凤"</f>
        <v>柴金凤</v>
      </c>
      <c r="D1000" s="3" t="s">
        <v>847</v>
      </c>
    </row>
    <row r="1001" spans="1:4" ht="30" customHeight="1">
      <c r="A1001" s="3">
        <v>999</v>
      </c>
      <c r="B1001" s="4" t="s">
        <v>837</v>
      </c>
      <c r="C1001" s="4" t="str">
        <f>"周锦畅"</f>
        <v>周锦畅</v>
      </c>
      <c r="D1001" s="3" t="s">
        <v>848</v>
      </c>
    </row>
    <row r="1002" spans="1:4" ht="30" customHeight="1">
      <c r="A1002" s="3">
        <v>1000</v>
      </c>
      <c r="B1002" s="4" t="s">
        <v>837</v>
      </c>
      <c r="C1002" s="4" t="str">
        <f>"曾舒曼"</f>
        <v>曾舒曼</v>
      </c>
      <c r="D1002" s="3" t="s">
        <v>849</v>
      </c>
    </row>
    <row r="1003" spans="1:4" ht="30" customHeight="1">
      <c r="A1003" s="3">
        <v>1001</v>
      </c>
      <c r="B1003" s="4" t="s">
        <v>837</v>
      </c>
      <c r="C1003" s="4" t="str">
        <f>"吉秀"</f>
        <v>吉秀</v>
      </c>
      <c r="D1003" s="3" t="s">
        <v>850</v>
      </c>
    </row>
    <row r="1004" spans="1:4" ht="30" customHeight="1">
      <c r="A1004" s="3">
        <v>1002</v>
      </c>
      <c r="B1004" s="4" t="s">
        <v>837</v>
      </c>
      <c r="C1004" s="4" t="str">
        <f>"蓝晶晶"</f>
        <v>蓝晶晶</v>
      </c>
      <c r="D1004" s="3" t="s">
        <v>851</v>
      </c>
    </row>
    <row r="1005" spans="1:4" ht="30" customHeight="1">
      <c r="A1005" s="3">
        <v>1003</v>
      </c>
      <c r="B1005" s="4" t="s">
        <v>837</v>
      </c>
      <c r="C1005" s="4" t="str">
        <f>"胡丽萍"</f>
        <v>胡丽萍</v>
      </c>
      <c r="D1005" s="3" t="s">
        <v>852</v>
      </c>
    </row>
    <row r="1006" spans="1:4" ht="30" customHeight="1">
      <c r="A1006" s="3">
        <v>1004</v>
      </c>
      <c r="B1006" s="4" t="s">
        <v>837</v>
      </c>
      <c r="C1006" s="4" t="str">
        <f>"杜盼"</f>
        <v>杜盼</v>
      </c>
      <c r="D1006" s="3" t="s">
        <v>853</v>
      </c>
    </row>
    <row r="1007" spans="1:4" ht="30" customHeight="1">
      <c r="A1007" s="3">
        <v>1005</v>
      </c>
      <c r="B1007" s="4" t="s">
        <v>837</v>
      </c>
      <c r="C1007" s="4" t="str">
        <f>"兰曼"</f>
        <v>兰曼</v>
      </c>
      <c r="D1007" s="3" t="s">
        <v>854</v>
      </c>
    </row>
    <row r="1008" spans="1:4" ht="30" customHeight="1">
      <c r="A1008" s="3">
        <v>1006</v>
      </c>
      <c r="B1008" s="4" t="s">
        <v>837</v>
      </c>
      <c r="C1008" s="4" t="str">
        <f>"羊芳娟"</f>
        <v>羊芳娟</v>
      </c>
      <c r="D1008" s="3" t="s">
        <v>581</v>
      </c>
    </row>
    <row r="1009" spans="1:4" ht="30" customHeight="1">
      <c r="A1009" s="3">
        <v>1007</v>
      </c>
      <c r="B1009" s="4" t="s">
        <v>837</v>
      </c>
      <c r="C1009" s="4" t="str">
        <f>"刘玉乾"</f>
        <v>刘玉乾</v>
      </c>
      <c r="D1009" s="3" t="s">
        <v>855</v>
      </c>
    </row>
    <row r="1010" spans="1:4" ht="30" customHeight="1">
      <c r="A1010" s="3">
        <v>1008</v>
      </c>
      <c r="B1010" s="4" t="s">
        <v>837</v>
      </c>
      <c r="C1010" s="4" t="str">
        <f>"郭迈晨"</f>
        <v>郭迈晨</v>
      </c>
      <c r="D1010" s="3" t="s">
        <v>336</v>
      </c>
    </row>
    <row r="1011" spans="1:4" ht="30" customHeight="1">
      <c r="A1011" s="3">
        <v>1009</v>
      </c>
      <c r="B1011" s="4" t="s">
        <v>837</v>
      </c>
      <c r="C1011" s="4" t="str">
        <f>"王聃"</f>
        <v>王聃</v>
      </c>
      <c r="D1011" s="3" t="s">
        <v>856</v>
      </c>
    </row>
    <row r="1012" spans="1:4" ht="30" customHeight="1">
      <c r="A1012" s="3">
        <v>1010</v>
      </c>
      <c r="B1012" s="4" t="s">
        <v>837</v>
      </c>
      <c r="C1012" s="4" t="str">
        <f>"陈姚杉"</f>
        <v>陈姚杉</v>
      </c>
      <c r="D1012" s="3" t="s">
        <v>68</v>
      </c>
    </row>
    <row r="1013" spans="1:4" ht="30" customHeight="1">
      <c r="A1013" s="3">
        <v>1011</v>
      </c>
      <c r="B1013" s="4" t="s">
        <v>837</v>
      </c>
      <c r="C1013" s="4" t="str">
        <f>"谭亿肖"</f>
        <v>谭亿肖</v>
      </c>
      <c r="D1013" s="3" t="s">
        <v>211</v>
      </c>
    </row>
    <row r="1014" spans="1:4" ht="30" customHeight="1">
      <c r="A1014" s="3">
        <v>1012</v>
      </c>
      <c r="B1014" s="4" t="s">
        <v>837</v>
      </c>
      <c r="C1014" s="4" t="str">
        <f>"赵嘉琦"</f>
        <v>赵嘉琦</v>
      </c>
      <c r="D1014" s="3" t="s">
        <v>857</v>
      </c>
    </row>
    <row r="1015" spans="1:4" ht="30" customHeight="1">
      <c r="A1015" s="3">
        <v>1013</v>
      </c>
      <c r="B1015" s="4" t="s">
        <v>837</v>
      </c>
      <c r="C1015" s="4" t="str">
        <f>"韩贞贞"</f>
        <v>韩贞贞</v>
      </c>
      <c r="D1015" s="3" t="s">
        <v>31</v>
      </c>
    </row>
    <row r="1016" spans="1:4" ht="30" customHeight="1">
      <c r="A1016" s="3">
        <v>1014</v>
      </c>
      <c r="B1016" s="4" t="s">
        <v>837</v>
      </c>
      <c r="C1016" s="4" t="str">
        <f>"曲桐"</f>
        <v>曲桐</v>
      </c>
      <c r="D1016" s="3" t="s">
        <v>858</v>
      </c>
    </row>
    <row r="1017" spans="1:4" ht="30" customHeight="1">
      <c r="A1017" s="3">
        <v>1015</v>
      </c>
      <c r="B1017" s="4" t="s">
        <v>837</v>
      </c>
      <c r="C1017" s="4" t="str">
        <f>"王石"</f>
        <v>王石</v>
      </c>
      <c r="D1017" s="3" t="s">
        <v>391</v>
      </c>
    </row>
    <row r="1018" spans="1:4" ht="30" customHeight="1">
      <c r="A1018" s="3">
        <v>1016</v>
      </c>
      <c r="B1018" s="4" t="s">
        <v>837</v>
      </c>
      <c r="C1018" s="4" t="str">
        <f>"李馨宁"</f>
        <v>李馨宁</v>
      </c>
      <c r="D1018" s="3" t="s">
        <v>859</v>
      </c>
    </row>
    <row r="1019" spans="1:4" ht="30" customHeight="1">
      <c r="A1019" s="3">
        <v>1017</v>
      </c>
      <c r="B1019" s="4" t="s">
        <v>837</v>
      </c>
      <c r="C1019" s="4" t="str">
        <f>"林慧芳"</f>
        <v>林慧芳</v>
      </c>
      <c r="D1019" s="3" t="s">
        <v>860</v>
      </c>
    </row>
    <row r="1020" spans="1:4" ht="30" customHeight="1">
      <c r="A1020" s="3">
        <v>1018</v>
      </c>
      <c r="B1020" s="4" t="s">
        <v>837</v>
      </c>
      <c r="C1020" s="4" t="str">
        <f>"牛庆楦"</f>
        <v>牛庆楦</v>
      </c>
      <c r="D1020" s="3" t="s">
        <v>861</v>
      </c>
    </row>
    <row r="1021" spans="1:4" ht="30" customHeight="1">
      <c r="A1021" s="3">
        <v>1019</v>
      </c>
      <c r="B1021" s="4" t="s">
        <v>837</v>
      </c>
      <c r="C1021" s="4" t="str">
        <f>"朱惠玲"</f>
        <v>朱惠玲</v>
      </c>
      <c r="D1021" s="3" t="s">
        <v>162</v>
      </c>
    </row>
    <row r="1022" spans="1:4" ht="30" customHeight="1">
      <c r="A1022" s="3">
        <v>1020</v>
      </c>
      <c r="B1022" s="4" t="s">
        <v>837</v>
      </c>
      <c r="C1022" s="4" t="str">
        <f>"李莹"</f>
        <v>李莹</v>
      </c>
      <c r="D1022" s="3" t="s">
        <v>593</v>
      </c>
    </row>
    <row r="1023" spans="1:4" ht="30" customHeight="1">
      <c r="A1023" s="3">
        <v>1021</v>
      </c>
      <c r="B1023" s="4" t="s">
        <v>837</v>
      </c>
      <c r="C1023" s="4" t="str">
        <f>"吕英春"</f>
        <v>吕英春</v>
      </c>
      <c r="D1023" s="3" t="s">
        <v>862</v>
      </c>
    </row>
    <row r="1024" spans="1:4" ht="30" customHeight="1">
      <c r="A1024" s="3">
        <v>1022</v>
      </c>
      <c r="B1024" s="4" t="s">
        <v>837</v>
      </c>
      <c r="C1024" s="4" t="str">
        <f>"陈焕保"</f>
        <v>陈焕保</v>
      </c>
      <c r="D1024" s="3" t="s">
        <v>863</v>
      </c>
    </row>
    <row r="1025" spans="1:4" ht="30" customHeight="1">
      <c r="A1025" s="3">
        <v>1023</v>
      </c>
      <c r="B1025" s="4" t="s">
        <v>837</v>
      </c>
      <c r="C1025" s="4" t="str">
        <f>"钟婷婷"</f>
        <v>钟婷婷</v>
      </c>
      <c r="D1025" s="3" t="s">
        <v>864</v>
      </c>
    </row>
    <row r="1026" spans="1:4" ht="30" customHeight="1">
      <c r="A1026" s="3">
        <v>1024</v>
      </c>
      <c r="B1026" s="4" t="s">
        <v>837</v>
      </c>
      <c r="C1026" s="4" t="str">
        <f>"李婷"</f>
        <v>李婷</v>
      </c>
      <c r="D1026" s="3" t="s">
        <v>865</v>
      </c>
    </row>
    <row r="1027" spans="1:4" ht="30" customHeight="1">
      <c r="A1027" s="3">
        <v>1025</v>
      </c>
      <c r="B1027" s="4" t="s">
        <v>837</v>
      </c>
      <c r="C1027" s="4" t="str">
        <f>"赵越越"</f>
        <v>赵越越</v>
      </c>
      <c r="D1027" s="3" t="s">
        <v>866</v>
      </c>
    </row>
    <row r="1028" spans="1:4" ht="30" customHeight="1">
      <c r="A1028" s="3">
        <v>1026</v>
      </c>
      <c r="B1028" s="4" t="s">
        <v>837</v>
      </c>
      <c r="C1028" s="4" t="str">
        <f>"蔡爱仙"</f>
        <v>蔡爱仙</v>
      </c>
      <c r="D1028" s="3" t="s">
        <v>867</v>
      </c>
    </row>
    <row r="1029" spans="1:4" ht="30" customHeight="1">
      <c r="A1029" s="3">
        <v>1027</v>
      </c>
      <c r="B1029" s="4" t="s">
        <v>837</v>
      </c>
      <c r="C1029" s="4" t="str">
        <f>"任宇菲"</f>
        <v>任宇菲</v>
      </c>
      <c r="D1029" s="3" t="s">
        <v>370</v>
      </c>
    </row>
    <row r="1030" spans="1:4" ht="30" customHeight="1">
      <c r="A1030" s="3">
        <v>1028</v>
      </c>
      <c r="B1030" s="4" t="s">
        <v>837</v>
      </c>
      <c r="C1030" s="4" t="str">
        <f>"邢少花"</f>
        <v>邢少花</v>
      </c>
      <c r="D1030" s="3" t="s">
        <v>868</v>
      </c>
    </row>
    <row r="1031" spans="1:4" ht="30" customHeight="1">
      <c r="A1031" s="3">
        <v>1029</v>
      </c>
      <c r="B1031" s="4" t="s">
        <v>837</v>
      </c>
      <c r="C1031" s="4" t="str">
        <f>"李娜"</f>
        <v>李娜</v>
      </c>
      <c r="D1031" s="3" t="s">
        <v>869</v>
      </c>
    </row>
    <row r="1032" spans="1:4" ht="30" customHeight="1">
      <c r="A1032" s="3">
        <v>1030</v>
      </c>
      <c r="B1032" s="4" t="s">
        <v>837</v>
      </c>
      <c r="C1032" s="4" t="str">
        <f>"谭天怡"</f>
        <v>谭天怡</v>
      </c>
      <c r="D1032" s="3" t="s">
        <v>870</v>
      </c>
    </row>
    <row r="1033" spans="1:4" ht="30" customHeight="1">
      <c r="A1033" s="3">
        <v>1031</v>
      </c>
      <c r="B1033" s="4" t="s">
        <v>837</v>
      </c>
      <c r="C1033" s="4" t="str">
        <f>"苏晓燕"</f>
        <v>苏晓燕</v>
      </c>
      <c r="D1033" s="3" t="s">
        <v>871</v>
      </c>
    </row>
    <row r="1034" spans="1:4" ht="30" customHeight="1">
      <c r="A1034" s="3">
        <v>1032</v>
      </c>
      <c r="B1034" s="4" t="s">
        <v>837</v>
      </c>
      <c r="C1034" s="4" t="str">
        <f>"苏吉倩"</f>
        <v>苏吉倩</v>
      </c>
      <c r="D1034" s="3" t="s">
        <v>872</v>
      </c>
    </row>
    <row r="1035" spans="1:4" ht="30" customHeight="1">
      <c r="A1035" s="3">
        <v>1033</v>
      </c>
      <c r="B1035" s="4" t="s">
        <v>837</v>
      </c>
      <c r="C1035" s="4" t="str">
        <f>"吕婷婷"</f>
        <v>吕婷婷</v>
      </c>
      <c r="D1035" s="3" t="s">
        <v>873</v>
      </c>
    </row>
    <row r="1036" spans="1:4" ht="30" customHeight="1">
      <c r="A1036" s="3">
        <v>1034</v>
      </c>
      <c r="B1036" s="4" t="s">
        <v>837</v>
      </c>
      <c r="C1036" s="4" t="str">
        <f>"吴珊珊"</f>
        <v>吴珊珊</v>
      </c>
      <c r="D1036" s="3" t="s">
        <v>78</v>
      </c>
    </row>
    <row r="1037" spans="1:4" ht="30" customHeight="1">
      <c r="A1037" s="3">
        <v>1035</v>
      </c>
      <c r="B1037" s="4" t="s">
        <v>837</v>
      </c>
      <c r="C1037" s="4" t="str">
        <f>"扶云银"</f>
        <v>扶云银</v>
      </c>
      <c r="D1037" s="3" t="s">
        <v>874</v>
      </c>
    </row>
    <row r="1038" spans="1:4" ht="30" customHeight="1">
      <c r="A1038" s="3">
        <v>1036</v>
      </c>
      <c r="B1038" s="4" t="s">
        <v>837</v>
      </c>
      <c r="C1038" s="4" t="str">
        <f>"赵曼"</f>
        <v>赵曼</v>
      </c>
      <c r="D1038" s="3" t="s">
        <v>875</v>
      </c>
    </row>
    <row r="1039" spans="1:4" ht="30" customHeight="1">
      <c r="A1039" s="3">
        <v>1037</v>
      </c>
      <c r="B1039" s="4" t="s">
        <v>837</v>
      </c>
      <c r="C1039" s="4" t="str">
        <f>"周海峰"</f>
        <v>周海峰</v>
      </c>
      <c r="D1039" s="3" t="s">
        <v>876</v>
      </c>
    </row>
    <row r="1040" spans="1:4" ht="30" customHeight="1">
      <c r="A1040" s="3">
        <v>1038</v>
      </c>
      <c r="B1040" s="4" t="s">
        <v>837</v>
      </c>
      <c r="C1040" s="4" t="str">
        <f>"陈坤莲"</f>
        <v>陈坤莲</v>
      </c>
      <c r="D1040" s="3" t="s">
        <v>877</v>
      </c>
    </row>
    <row r="1041" spans="1:4" ht="30" customHeight="1">
      <c r="A1041" s="3">
        <v>1039</v>
      </c>
      <c r="B1041" s="4" t="s">
        <v>837</v>
      </c>
      <c r="C1041" s="4" t="str">
        <f>"雷亭亭"</f>
        <v>雷亭亭</v>
      </c>
      <c r="D1041" s="3" t="s">
        <v>878</v>
      </c>
    </row>
    <row r="1042" spans="1:4" ht="30" customHeight="1">
      <c r="A1042" s="3">
        <v>1040</v>
      </c>
      <c r="B1042" s="4" t="s">
        <v>837</v>
      </c>
      <c r="C1042" s="4" t="str">
        <f>"罗天蝉"</f>
        <v>罗天蝉</v>
      </c>
      <c r="D1042" s="3" t="s">
        <v>879</v>
      </c>
    </row>
    <row r="1043" spans="1:4" ht="30" customHeight="1">
      <c r="A1043" s="3">
        <v>1041</v>
      </c>
      <c r="B1043" s="4" t="s">
        <v>837</v>
      </c>
      <c r="C1043" s="4" t="str">
        <f>"蔡诗娟"</f>
        <v>蔡诗娟</v>
      </c>
      <c r="D1043" s="3" t="s">
        <v>880</v>
      </c>
    </row>
    <row r="1044" spans="1:4" ht="30" customHeight="1">
      <c r="A1044" s="3">
        <v>1042</v>
      </c>
      <c r="B1044" s="4" t="s">
        <v>837</v>
      </c>
      <c r="C1044" s="4" t="str">
        <f>"林美旋"</f>
        <v>林美旋</v>
      </c>
      <c r="D1044" s="3" t="s">
        <v>881</v>
      </c>
    </row>
    <row r="1045" spans="1:4" ht="30" customHeight="1">
      <c r="A1045" s="3">
        <v>1043</v>
      </c>
      <c r="B1045" s="4" t="s">
        <v>837</v>
      </c>
      <c r="C1045" s="4" t="str">
        <f>"麦晓星"</f>
        <v>麦晓星</v>
      </c>
      <c r="D1045" s="3" t="s">
        <v>882</v>
      </c>
    </row>
    <row r="1046" spans="1:4" ht="30" customHeight="1">
      <c r="A1046" s="3">
        <v>1044</v>
      </c>
      <c r="B1046" s="4" t="s">
        <v>837</v>
      </c>
      <c r="C1046" s="4" t="str">
        <f>"黄慧"</f>
        <v>黄慧</v>
      </c>
      <c r="D1046" s="3" t="s">
        <v>883</v>
      </c>
    </row>
    <row r="1047" spans="1:4" ht="30" customHeight="1">
      <c r="A1047" s="3">
        <v>1045</v>
      </c>
      <c r="B1047" s="4" t="s">
        <v>837</v>
      </c>
      <c r="C1047" s="4" t="str">
        <f>"罗岸"</f>
        <v>罗岸</v>
      </c>
      <c r="D1047" s="3" t="s">
        <v>867</v>
      </c>
    </row>
    <row r="1048" spans="1:4" ht="30" customHeight="1">
      <c r="A1048" s="3">
        <v>1046</v>
      </c>
      <c r="B1048" s="4" t="s">
        <v>837</v>
      </c>
      <c r="C1048" s="4" t="str">
        <f>"唐召"</f>
        <v>唐召</v>
      </c>
      <c r="D1048" s="3" t="s">
        <v>884</v>
      </c>
    </row>
    <row r="1049" spans="1:4" ht="30" customHeight="1">
      <c r="A1049" s="3">
        <v>1047</v>
      </c>
      <c r="B1049" s="4" t="s">
        <v>837</v>
      </c>
      <c r="C1049" s="4" t="str">
        <f>"林女娟"</f>
        <v>林女娟</v>
      </c>
      <c r="D1049" s="3" t="s">
        <v>346</v>
      </c>
    </row>
    <row r="1050" spans="1:4" ht="30" customHeight="1">
      <c r="A1050" s="3">
        <v>1048</v>
      </c>
      <c r="B1050" s="4" t="s">
        <v>837</v>
      </c>
      <c r="C1050" s="4" t="str">
        <f>"蓝轩轩"</f>
        <v>蓝轩轩</v>
      </c>
      <c r="D1050" s="3" t="s">
        <v>885</v>
      </c>
    </row>
    <row r="1051" spans="1:4" ht="30" customHeight="1">
      <c r="A1051" s="3">
        <v>1049</v>
      </c>
      <c r="B1051" s="4" t="s">
        <v>837</v>
      </c>
      <c r="C1051" s="4" t="str">
        <f>"张琪"</f>
        <v>张琪</v>
      </c>
      <c r="D1051" s="3" t="s">
        <v>459</v>
      </c>
    </row>
    <row r="1052" spans="1:4" ht="30" customHeight="1">
      <c r="A1052" s="3">
        <v>1050</v>
      </c>
      <c r="B1052" s="4" t="s">
        <v>837</v>
      </c>
      <c r="C1052" s="4" t="str">
        <f>"梁承凤"</f>
        <v>梁承凤</v>
      </c>
      <c r="D1052" s="3" t="s">
        <v>886</v>
      </c>
    </row>
    <row r="1053" spans="1:4" ht="30" customHeight="1">
      <c r="A1053" s="3">
        <v>1051</v>
      </c>
      <c r="B1053" s="4" t="s">
        <v>837</v>
      </c>
      <c r="C1053" s="4" t="str">
        <f>"胡雪燕"</f>
        <v>胡雪燕</v>
      </c>
      <c r="D1053" s="3" t="s">
        <v>887</v>
      </c>
    </row>
    <row r="1054" spans="1:4" ht="30" customHeight="1">
      <c r="A1054" s="3">
        <v>1052</v>
      </c>
      <c r="B1054" s="4" t="s">
        <v>837</v>
      </c>
      <c r="C1054" s="4" t="str">
        <f>"韩超颖"</f>
        <v>韩超颖</v>
      </c>
      <c r="D1054" s="3" t="s">
        <v>159</v>
      </c>
    </row>
    <row r="1055" spans="1:4" ht="30" customHeight="1">
      <c r="A1055" s="3">
        <v>1053</v>
      </c>
      <c r="B1055" s="4" t="s">
        <v>837</v>
      </c>
      <c r="C1055" s="4" t="str">
        <f>"吴淑娇"</f>
        <v>吴淑娇</v>
      </c>
      <c r="D1055" s="3" t="s">
        <v>888</v>
      </c>
    </row>
    <row r="1056" spans="1:4" ht="30" customHeight="1">
      <c r="A1056" s="3">
        <v>1054</v>
      </c>
      <c r="B1056" s="4" t="s">
        <v>837</v>
      </c>
      <c r="C1056" s="4" t="str">
        <f>"陈海欣"</f>
        <v>陈海欣</v>
      </c>
      <c r="D1056" s="3" t="s">
        <v>889</v>
      </c>
    </row>
    <row r="1057" spans="1:4" ht="30" customHeight="1">
      <c r="A1057" s="3">
        <v>1055</v>
      </c>
      <c r="B1057" s="4" t="s">
        <v>837</v>
      </c>
      <c r="C1057" s="4" t="str">
        <f>"赵文立"</f>
        <v>赵文立</v>
      </c>
      <c r="D1057" s="3" t="s">
        <v>890</v>
      </c>
    </row>
    <row r="1058" spans="1:4" ht="30" customHeight="1">
      <c r="A1058" s="3">
        <v>1056</v>
      </c>
      <c r="B1058" s="4" t="s">
        <v>837</v>
      </c>
      <c r="C1058" s="4" t="str">
        <f>"陈世珲"</f>
        <v>陈世珲</v>
      </c>
      <c r="D1058" s="3" t="s">
        <v>891</v>
      </c>
    </row>
    <row r="1059" spans="1:4" ht="30" customHeight="1">
      <c r="A1059" s="3">
        <v>1057</v>
      </c>
      <c r="B1059" s="4" t="s">
        <v>837</v>
      </c>
      <c r="C1059" s="4" t="str">
        <f>"邢嘉嘉"</f>
        <v>邢嘉嘉</v>
      </c>
      <c r="D1059" s="3" t="s">
        <v>572</v>
      </c>
    </row>
    <row r="1060" spans="1:4" ht="30" customHeight="1">
      <c r="A1060" s="3">
        <v>1058</v>
      </c>
      <c r="B1060" s="4" t="s">
        <v>837</v>
      </c>
      <c r="C1060" s="4" t="str">
        <f>"叶蕾"</f>
        <v>叶蕾</v>
      </c>
      <c r="D1060" s="3" t="s">
        <v>892</v>
      </c>
    </row>
    <row r="1061" spans="1:4" ht="30" customHeight="1">
      <c r="A1061" s="3">
        <v>1059</v>
      </c>
      <c r="B1061" s="4" t="s">
        <v>837</v>
      </c>
      <c r="C1061" s="4" t="str">
        <f>"曾家琼"</f>
        <v>曾家琼</v>
      </c>
      <c r="D1061" s="3" t="s">
        <v>893</v>
      </c>
    </row>
    <row r="1062" spans="1:4" ht="30" customHeight="1">
      <c r="A1062" s="3">
        <v>1060</v>
      </c>
      <c r="B1062" s="4" t="s">
        <v>837</v>
      </c>
      <c r="C1062" s="4" t="str">
        <f>"翁玉馨"</f>
        <v>翁玉馨</v>
      </c>
      <c r="D1062" s="3" t="s">
        <v>894</v>
      </c>
    </row>
    <row r="1063" spans="1:4" ht="30" customHeight="1">
      <c r="A1063" s="3">
        <v>1061</v>
      </c>
      <c r="B1063" s="4" t="s">
        <v>837</v>
      </c>
      <c r="C1063" s="4" t="str">
        <f>"杨定运"</f>
        <v>杨定运</v>
      </c>
      <c r="D1063" s="3" t="s">
        <v>895</v>
      </c>
    </row>
    <row r="1064" spans="1:4" ht="30" customHeight="1">
      <c r="A1064" s="3">
        <v>1062</v>
      </c>
      <c r="B1064" s="4" t="s">
        <v>837</v>
      </c>
      <c r="C1064" s="4" t="str">
        <f>"周亭亭"</f>
        <v>周亭亭</v>
      </c>
      <c r="D1064" s="3" t="s">
        <v>896</v>
      </c>
    </row>
    <row r="1065" spans="1:4" ht="30" customHeight="1">
      <c r="A1065" s="3">
        <v>1063</v>
      </c>
      <c r="B1065" s="4" t="s">
        <v>837</v>
      </c>
      <c r="C1065" s="4" t="str">
        <f>"庞华南"</f>
        <v>庞华南</v>
      </c>
      <c r="D1065" s="3" t="s">
        <v>897</v>
      </c>
    </row>
    <row r="1066" spans="1:4" ht="30" customHeight="1">
      <c r="A1066" s="3">
        <v>1064</v>
      </c>
      <c r="B1066" s="4" t="s">
        <v>837</v>
      </c>
      <c r="C1066" s="4" t="str">
        <f>"方晶晶"</f>
        <v>方晶晶</v>
      </c>
      <c r="D1066" s="3" t="s">
        <v>898</v>
      </c>
    </row>
    <row r="1067" spans="1:4" ht="30" customHeight="1">
      <c r="A1067" s="3">
        <v>1065</v>
      </c>
      <c r="B1067" s="4" t="s">
        <v>837</v>
      </c>
      <c r="C1067" s="4" t="str">
        <f>"荣妍"</f>
        <v>荣妍</v>
      </c>
      <c r="D1067" s="3" t="s">
        <v>899</v>
      </c>
    </row>
    <row r="1068" spans="1:4" ht="30" customHeight="1">
      <c r="A1068" s="3">
        <v>1066</v>
      </c>
      <c r="B1068" s="4" t="s">
        <v>837</v>
      </c>
      <c r="C1068" s="4" t="str">
        <f>"董朝孟"</f>
        <v>董朝孟</v>
      </c>
      <c r="D1068" s="3" t="s">
        <v>725</v>
      </c>
    </row>
    <row r="1069" spans="1:4" ht="30" customHeight="1">
      <c r="A1069" s="3">
        <v>1067</v>
      </c>
      <c r="B1069" s="4" t="s">
        <v>837</v>
      </c>
      <c r="C1069" s="4" t="str">
        <f>"林尹一"</f>
        <v>林尹一</v>
      </c>
      <c r="D1069" s="3" t="s">
        <v>63</v>
      </c>
    </row>
    <row r="1070" spans="1:4" ht="30" customHeight="1">
      <c r="A1070" s="3">
        <v>1068</v>
      </c>
      <c r="B1070" s="4" t="s">
        <v>837</v>
      </c>
      <c r="C1070" s="4" t="str">
        <f>"董佳佳"</f>
        <v>董佳佳</v>
      </c>
      <c r="D1070" s="3" t="s">
        <v>900</v>
      </c>
    </row>
    <row r="1071" spans="1:4" ht="30" customHeight="1">
      <c r="A1071" s="3">
        <v>1069</v>
      </c>
      <c r="B1071" s="4" t="s">
        <v>837</v>
      </c>
      <c r="C1071" s="4" t="str">
        <f>"李姣"</f>
        <v>李姣</v>
      </c>
      <c r="D1071" s="3" t="s">
        <v>901</v>
      </c>
    </row>
    <row r="1072" spans="1:4" ht="30" customHeight="1">
      <c r="A1072" s="3">
        <v>1070</v>
      </c>
      <c r="B1072" s="4" t="s">
        <v>837</v>
      </c>
      <c r="C1072" s="4" t="str">
        <f>"张广芬"</f>
        <v>张广芬</v>
      </c>
      <c r="D1072" s="3" t="s">
        <v>902</v>
      </c>
    </row>
    <row r="1073" spans="1:4" ht="30" customHeight="1">
      <c r="A1073" s="3">
        <v>1071</v>
      </c>
      <c r="B1073" s="4" t="s">
        <v>837</v>
      </c>
      <c r="C1073" s="4" t="str">
        <f>"叶招私"</f>
        <v>叶招私</v>
      </c>
      <c r="D1073" s="3" t="s">
        <v>455</v>
      </c>
    </row>
    <row r="1074" spans="1:4" ht="30" customHeight="1">
      <c r="A1074" s="3">
        <v>1072</v>
      </c>
      <c r="B1074" s="4" t="s">
        <v>837</v>
      </c>
      <c r="C1074" s="4" t="str">
        <f>"林芬"</f>
        <v>林芬</v>
      </c>
      <c r="D1074" s="3" t="s">
        <v>90</v>
      </c>
    </row>
    <row r="1075" spans="1:4" ht="30" customHeight="1">
      <c r="A1075" s="3">
        <v>1073</v>
      </c>
      <c r="B1075" s="4" t="s">
        <v>837</v>
      </c>
      <c r="C1075" s="4" t="str">
        <f>"陈贞伶"</f>
        <v>陈贞伶</v>
      </c>
      <c r="D1075" s="3" t="s">
        <v>903</v>
      </c>
    </row>
    <row r="1076" spans="1:4" ht="30" customHeight="1">
      <c r="A1076" s="3">
        <v>1074</v>
      </c>
      <c r="B1076" s="4" t="s">
        <v>837</v>
      </c>
      <c r="C1076" s="4" t="str">
        <f>"邹冬梅"</f>
        <v>邹冬梅</v>
      </c>
      <c r="D1076" s="3" t="s">
        <v>904</v>
      </c>
    </row>
    <row r="1077" spans="1:4" ht="30" customHeight="1">
      <c r="A1077" s="3">
        <v>1075</v>
      </c>
      <c r="B1077" s="4" t="s">
        <v>837</v>
      </c>
      <c r="C1077" s="4" t="str">
        <f>"林小佳"</f>
        <v>林小佳</v>
      </c>
      <c r="D1077" s="3" t="s">
        <v>905</v>
      </c>
    </row>
    <row r="1078" spans="1:4" ht="30" customHeight="1">
      <c r="A1078" s="3">
        <v>1076</v>
      </c>
      <c r="B1078" s="4" t="s">
        <v>837</v>
      </c>
      <c r="C1078" s="4" t="str">
        <f>"张美玲"</f>
        <v>张美玲</v>
      </c>
      <c r="D1078" s="3" t="s">
        <v>366</v>
      </c>
    </row>
    <row r="1079" spans="1:4" ht="30" customHeight="1">
      <c r="A1079" s="3">
        <v>1077</v>
      </c>
      <c r="B1079" s="4" t="s">
        <v>837</v>
      </c>
      <c r="C1079" s="4" t="str">
        <f>"黎俏娜"</f>
        <v>黎俏娜</v>
      </c>
      <c r="D1079" s="3" t="s">
        <v>906</v>
      </c>
    </row>
    <row r="1080" spans="1:4" ht="30" customHeight="1">
      <c r="A1080" s="3">
        <v>1078</v>
      </c>
      <c r="B1080" s="4" t="s">
        <v>837</v>
      </c>
      <c r="C1080" s="4" t="str">
        <f>"胡贤珠"</f>
        <v>胡贤珠</v>
      </c>
      <c r="D1080" s="3" t="s">
        <v>907</v>
      </c>
    </row>
    <row r="1081" spans="1:4" ht="30" customHeight="1">
      <c r="A1081" s="3">
        <v>1079</v>
      </c>
      <c r="B1081" s="4" t="s">
        <v>837</v>
      </c>
      <c r="C1081" s="4" t="str">
        <f>"陈启梅"</f>
        <v>陈启梅</v>
      </c>
      <c r="D1081" s="3" t="s">
        <v>594</v>
      </c>
    </row>
    <row r="1082" spans="1:4" ht="30" customHeight="1">
      <c r="A1082" s="3">
        <v>1080</v>
      </c>
      <c r="B1082" s="4" t="s">
        <v>837</v>
      </c>
      <c r="C1082" s="4" t="str">
        <f>"吴雪"</f>
        <v>吴雪</v>
      </c>
      <c r="D1082" s="3" t="s">
        <v>176</v>
      </c>
    </row>
    <row r="1083" spans="1:4" ht="30" customHeight="1">
      <c r="A1083" s="3">
        <v>1081</v>
      </c>
      <c r="B1083" s="4" t="s">
        <v>837</v>
      </c>
      <c r="C1083" s="4" t="str">
        <f>"符娜"</f>
        <v>符娜</v>
      </c>
      <c r="D1083" s="3" t="s">
        <v>520</v>
      </c>
    </row>
    <row r="1084" spans="1:4" ht="30" customHeight="1">
      <c r="A1084" s="3">
        <v>1082</v>
      </c>
      <c r="B1084" s="4" t="s">
        <v>837</v>
      </c>
      <c r="C1084" s="4" t="str">
        <f>"余珍娟"</f>
        <v>余珍娟</v>
      </c>
      <c r="D1084" s="3" t="s">
        <v>18</v>
      </c>
    </row>
    <row r="1085" spans="1:4" ht="30" customHeight="1">
      <c r="A1085" s="3">
        <v>1083</v>
      </c>
      <c r="B1085" s="4" t="s">
        <v>837</v>
      </c>
      <c r="C1085" s="4" t="str">
        <f>"王燕清"</f>
        <v>王燕清</v>
      </c>
      <c r="D1085" s="3" t="s">
        <v>908</v>
      </c>
    </row>
    <row r="1086" spans="1:4" ht="30" customHeight="1">
      <c r="A1086" s="3">
        <v>1084</v>
      </c>
      <c r="B1086" s="4" t="s">
        <v>837</v>
      </c>
      <c r="C1086" s="4" t="str">
        <f>"李玲"</f>
        <v>李玲</v>
      </c>
      <c r="D1086" s="3" t="s">
        <v>909</v>
      </c>
    </row>
    <row r="1087" spans="1:4" ht="30" customHeight="1">
      <c r="A1087" s="3">
        <v>1085</v>
      </c>
      <c r="B1087" s="4" t="s">
        <v>837</v>
      </c>
      <c r="C1087" s="4" t="str">
        <f>"符美柳"</f>
        <v>符美柳</v>
      </c>
      <c r="D1087" s="3" t="s">
        <v>910</v>
      </c>
    </row>
    <row r="1088" spans="1:4" ht="30" customHeight="1">
      <c r="A1088" s="3">
        <v>1086</v>
      </c>
      <c r="B1088" s="4" t="s">
        <v>837</v>
      </c>
      <c r="C1088" s="4" t="str">
        <f>"黎惠"</f>
        <v>黎惠</v>
      </c>
      <c r="D1088" s="3" t="s">
        <v>68</v>
      </c>
    </row>
    <row r="1089" spans="1:4" ht="30" customHeight="1">
      <c r="A1089" s="3">
        <v>1087</v>
      </c>
      <c r="B1089" s="4" t="s">
        <v>837</v>
      </c>
      <c r="C1089" s="4" t="str">
        <f>"周娟"</f>
        <v>周娟</v>
      </c>
      <c r="D1089" s="3" t="s">
        <v>25</v>
      </c>
    </row>
    <row r="1090" spans="1:4" ht="30" customHeight="1">
      <c r="A1090" s="3">
        <v>1088</v>
      </c>
      <c r="B1090" s="4" t="s">
        <v>837</v>
      </c>
      <c r="C1090" s="4" t="str">
        <f>"罗慧芳"</f>
        <v>罗慧芳</v>
      </c>
      <c r="D1090" s="3" t="s">
        <v>760</v>
      </c>
    </row>
    <row r="1091" spans="1:4" ht="30" customHeight="1">
      <c r="A1091" s="3">
        <v>1089</v>
      </c>
      <c r="B1091" s="4" t="s">
        <v>837</v>
      </c>
      <c r="C1091" s="4" t="str">
        <f>"刘乃嘉"</f>
        <v>刘乃嘉</v>
      </c>
      <c r="D1091" s="3" t="s">
        <v>911</v>
      </c>
    </row>
    <row r="1092" spans="1:4" ht="30" customHeight="1">
      <c r="A1092" s="3">
        <v>1090</v>
      </c>
      <c r="B1092" s="4" t="s">
        <v>837</v>
      </c>
      <c r="C1092" s="4" t="str">
        <f>"何日丽"</f>
        <v>何日丽</v>
      </c>
      <c r="D1092" s="3" t="s">
        <v>912</v>
      </c>
    </row>
    <row r="1093" spans="1:4" ht="30" customHeight="1">
      <c r="A1093" s="3">
        <v>1091</v>
      </c>
      <c r="B1093" s="4" t="s">
        <v>837</v>
      </c>
      <c r="C1093" s="4" t="str">
        <f>"关长娟"</f>
        <v>关长娟</v>
      </c>
      <c r="D1093" s="3" t="s">
        <v>786</v>
      </c>
    </row>
    <row r="1094" spans="1:4" ht="30" customHeight="1">
      <c r="A1094" s="3">
        <v>1092</v>
      </c>
      <c r="B1094" s="4" t="s">
        <v>837</v>
      </c>
      <c r="C1094" s="4" t="str">
        <f>"吴育芬"</f>
        <v>吴育芬</v>
      </c>
      <c r="D1094" s="3" t="s">
        <v>913</v>
      </c>
    </row>
    <row r="1095" spans="1:4" ht="30" customHeight="1">
      <c r="A1095" s="3">
        <v>1093</v>
      </c>
      <c r="B1095" s="4" t="s">
        <v>837</v>
      </c>
      <c r="C1095" s="4" t="str">
        <f>"黎祖坚"</f>
        <v>黎祖坚</v>
      </c>
      <c r="D1095" s="3" t="s">
        <v>914</v>
      </c>
    </row>
    <row r="1096" spans="1:4" ht="30" customHeight="1">
      <c r="A1096" s="3">
        <v>1094</v>
      </c>
      <c r="B1096" s="4" t="s">
        <v>837</v>
      </c>
      <c r="C1096" s="4" t="str">
        <f>"李君"</f>
        <v>李君</v>
      </c>
      <c r="D1096" s="3" t="s">
        <v>915</v>
      </c>
    </row>
    <row r="1097" spans="1:4" ht="30" customHeight="1">
      <c r="A1097" s="3">
        <v>1095</v>
      </c>
      <c r="B1097" s="4" t="s">
        <v>837</v>
      </c>
      <c r="C1097" s="4" t="str">
        <f>"钟梦嘉"</f>
        <v>钟梦嘉</v>
      </c>
      <c r="D1097" s="3" t="s">
        <v>916</v>
      </c>
    </row>
    <row r="1098" spans="1:4" ht="30" customHeight="1">
      <c r="A1098" s="3">
        <v>1096</v>
      </c>
      <c r="B1098" s="4" t="s">
        <v>837</v>
      </c>
      <c r="C1098" s="4" t="str">
        <f>"曾艳"</f>
        <v>曾艳</v>
      </c>
      <c r="D1098" s="3" t="s">
        <v>917</v>
      </c>
    </row>
    <row r="1099" spans="1:4" ht="30" customHeight="1">
      <c r="A1099" s="3">
        <v>1097</v>
      </c>
      <c r="B1099" s="4" t="s">
        <v>837</v>
      </c>
      <c r="C1099" s="4" t="str">
        <f>"陈五站"</f>
        <v>陈五站</v>
      </c>
      <c r="D1099" s="3" t="s">
        <v>918</v>
      </c>
    </row>
    <row r="1100" spans="1:4" ht="30" customHeight="1">
      <c r="A1100" s="3">
        <v>1098</v>
      </c>
      <c r="B1100" s="4" t="s">
        <v>837</v>
      </c>
      <c r="C1100" s="4" t="str">
        <f>"陈灵"</f>
        <v>陈灵</v>
      </c>
      <c r="D1100" s="3" t="s">
        <v>219</v>
      </c>
    </row>
    <row r="1101" spans="1:4" ht="30" customHeight="1">
      <c r="A1101" s="3">
        <v>1099</v>
      </c>
      <c r="B1101" s="4" t="s">
        <v>837</v>
      </c>
      <c r="C1101" s="4" t="str">
        <f>"袁娜"</f>
        <v>袁娜</v>
      </c>
      <c r="D1101" s="3" t="s">
        <v>919</v>
      </c>
    </row>
    <row r="1102" spans="1:4" ht="30" customHeight="1">
      <c r="A1102" s="3">
        <v>1100</v>
      </c>
      <c r="B1102" s="4" t="s">
        <v>837</v>
      </c>
      <c r="C1102" s="4" t="str">
        <f>"王琼玉"</f>
        <v>王琼玉</v>
      </c>
      <c r="D1102" s="3" t="s">
        <v>472</v>
      </c>
    </row>
    <row r="1103" spans="1:4" ht="30" customHeight="1">
      <c r="A1103" s="3">
        <v>1101</v>
      </c>
      <c r="B1103" s="4" t="s">
        <v>837</v>
      </c>
      <c r="C1103" s="4" t="str">
        <f>"林雯霞"</f>
        <v>林雯霞</v>
      </c>
      <c r="D1103" s="3" t="s">
        <v>252</v>
      </c>
    </row>
    <row r="1104" spans="1:4" ht="30" customHeight="1">
      <c r="A1104" s="3">
        <v>1102</v>
      </c>
      <c r="B1104" s="4" t="s">
        <v>837</v>
      </c>
      <c r="C1104" s="4" t="str">
        <f>"王艺淇"</f>
        <v>王艺淇</v>
      </c>
      <c r="D1104" s="3" t="s">
        <v>582</v>
      </c>
    </row>
    <row r="1105" spans="1:4" ht="30" customHeight="1">
      <c r="A1105" s="3">
        <v>1103</v>
      </c>
      <c r="B1105" s="4" t="s">
        <v>837</v>
      </c>
      <c r="C1105" s="4" t="str">
        <f>"李玉兰"</f>
        <v>李玉兰</v>
      </c>
      <c r="D1105" s="3" t="s">
        <v>920</v>
      </c>
    </row>
    <row r="1106" spans="1:4" ht="30" customHeight="1">
      <c r="A1106" s="3">
        <v>1104</v>
      </c>
      <c r="B1106" s="4" t="s">
        <v>837</v>
      </c>
      <c r="C1106" s="4" t="str">
        <f>"陈吉"</f>
        <v>陈吉</v>
      </c>
      <c r="D1106" s="3" t="s">
        <v>366</v>
      </c>
    </row>
    <row r="1107" spans="1:4" ht="30" customHeight="1">
      <c r="A1107" s="3">
        <v>1105</v>
      </c>
      <c r="B1107" s="4" t="s">
        <v>837</v>
      </c>
      <c r="C1107" s="4" t="str">
        <f>"许小环"</f>
        <v>许小环</v>
      </c>
      <c r="D1107" s="3" t="s">
        <v>560</v>
      </c>
    </row>
    <row r="1108" spans="1:4" ht="30" customHeight="1">
      <c r="A1108" s="3">
        <v>1106</v>
      </c>
      <c r="B1108" s="4" t="s">
        <v>837</v>
      </c>
      <c r="C1108" s="4" t="str">
        <f>"李晓"</f>
        <v>李晓</v>
      </c>
      <c r="D1108" s="3" t="s">
        <v>921</v>
      </c>
    </row>
    <row r="1109" spans="1:4" ht="30" customHeight="1">
      <c r="A1109" s="3">
        <v>1107</v>
      </c>
      <c r="B1109" s="4" t="s">
        <v>837</v>
      </c>
      <c r="C1109" s="4" t="str">
        <f>"陈春秋"</f>
        <v>陈春秋</v>
      </c>
      <c r="D1109" s="3" t="s">
        <v>922</v>
      </c>
    </row>
    <row r="1110" spans="1:4" ht="30" customHeight="1">
      <c r="A1110" s="3">
        <v>1108</v>
      </c>
      <c r="B1110" s="4" t="s">
        <v>837</v>
      </c>
      <c r="C1110" s="4" t="str">
        <f>"苏文妮"</f>
        <v>苏文妮</v>
      </c>
      <c r="D1110" s="3" t="s">
        <v>923</v>
      </c>
    </row>
    <row r="1111" spans="1:4" ht="30" customHeight="1">
      <c r="A1111" s="3">
        <v>1109</v>
      </c>
      <c r="B1111" s="4" t="s">
        <v>837</v>
      </c>
      <c r="C1111" s="4" t="str">
        <f>"吴金梅"</f>
        <v>吴金梅</v>
      </c>
      <c r="D1111" s="3" t="s">
        <v>924</v>
      </c>
    </row>
    <row r="1112" spans="1:4" ht="30" customHeight="1">
      <c r="A1112" s="3">
        <v>1110</v>
      </c>
      <c r="B1112" s="4" t="s">
        <v>837</v>
      </c>
      <c r="C1112" s="4" t="str">
        <f>"翁天玲"</f>
        <v>翁天玲</v>
      </c>
      <c r="D1112" s="3" t="s">
        <v>925</v>
      </c>
    </row>
    <row r="1113" spans="1:4" ht="30" customHeight="1">
      <c r="A1113" s="3">
        <v>1111</v>
      </c>
      <c r="B1113" s="4" t="s">
        <v>837</v>
      </c>
      <c r="C1113" s="4" t="str">
        <f>"吴程燕"</f>
        <v>吴程燕</v>
      </c>
      <c r="D1113" s="3" t="s">
        <v>592</v>
      </c>
    </row>
    <row r="1114" spans="1:4" ht="30" customHeight="1">
      <c r="A1114" s="3">
        <v>1112</v>
      </c>
      <c r="B1114" s="4" t="s">
        <v>837</v>
      </c>
      <c r="C1114" s="4" t="str">
        <f>"林丹华"</f>
        <v>林丹华</v>
      </c>
      <c r="D1114" s="3" t="s">
        <v>926</v>
      </c>
    </row>
    <row r="1115" spans="1:4" ht="30" customHeight="1">
      <c r="A1115" s="3">
        <v>1113</v>
      </c>
      <c r="B1115" s="4" t="s">
        <v>837</v>
      </c>
      <c r="C1115" s="4" t="str">
        <f>"吴俞佳"</f>
        <v>吴俞佳</v>
      </c>
      <c r="D1115" s="3" t="s">
        <v>927</v>
      </c>
    </row>
    <row r="1116" spans="1:4" ht="30" customHeight="1">
      <c r="A1116" s="3">
        <v>1114</v>
      </c>
      <c r="B1116" s="4" t="s">
        <v>837</v>
      </c>
      <c r="C1116" s="4" t="str">
        <f>"王雪翠"</f>
        <v>王雪翠</v>
      </c>
      <c r="D1116" s="3" t="s">
        <v>928</v>
      </c>
    </row>
    <row r="1117" spans="1:4" ht="30" customHeight="1">
      <c r="A1117" s="3">
        <v>1115</v>
      </c>
      <c r="B1117" s="4" t="s">
        <v>837</v>
      </c>
      <c r="C1117" s="4" t="str">
        <f>"陈暖"</f>
        <v>陈暖</v>
      </c>
      <c r="D1117" s="3" t="s">
        <v>929</v>
      </c>
    </row>
    <row r="1118" spans="1:4" ht="30" customHeight="1">
      <c r="A1118" s="3">
        <v>1116</v>
      </c>
      <c r="B1118" s="4" t="s">
        <v>837</v>
      </c>
      <c r="C1118" s="4" t="str">
        <f>"王丽红"</f>
        <v>王丽红</v>
      </c>
      <c r="D1118" s="3" t="s">
        <v>930</v>
      </c>
    </row>
    <row r="1119" spans="1:4" ht="30" customHeight="1">
      <c r="A1119" s="3">
        <v>1117</v>
      </c>
      <c r="B1119" s="4" t="s">
        <v>837</v>
      </c>
      <c r="C1119" s="4" t="str">
        <f>"范珊珊"</f>
        <v>范珊珊</v>
      </c>
      <c r="D1119" s="3" t="s">
        <v>931</v>
      </c>
    </row>
    <row r="1120" spans="1:4" ht="30" customHeight="1">
      <c r="A1120" s="3">
        <v>1118</v>
      </c>
      <c r="B1120" s="4" t="s">
        <v>837</v>
      </c>
      <c r="C1120" s="4" t="str">
        <f>"黄永芳"</f>
        <v>黄永芳</v>
      </c>
      <c r="D1120" s="3" t="s">
        <v>932</v>
      </c>
    </row>
    <row r="1121" spans="1:4" ht="30" customHeight="1">
      <c r="A1121" s="3">
        <v>1119</v>
      </c>
      <c r="B1121" s="4" t="s">
        <v>837</v>
      </c>
      <c r="C1121" s="4" t="str">
        <f>"邱虹伶"</f>
        <v>邱虹伶</v>
      </c>
      <c r="D1121" s="3" t="s">
        <v>82</v>
      </c>
    </row>
    <row r="1122" spans="1:4" ht="30" customHeight="1">
      <c r="A1122" s="3">
        <v>1120</v>
      </c>
      <c r="B1122" s="4" t="s">
        <v>837</v>
      </c>
      <c r="C1122" s="4" t="str">
        <f>"陈琼静"</f>
        <v>陈琼静</v>
      </c>
      <c r="D1122" s="3" t="s">
        <v>89</v>
      </c>
    </row>
    <row r="1123" spans="1:4" ht="30" customHeight="1">
      <c r="A1123" s="3">
        <v>1121</v>
      </c>
      <c r="B1123" s="4" t="s">
        <v>837</v>
      </c>
      <c r="C1123" s="4" t="str">
        <f>"马雪花"</f>
        <v>马雪花</v>
      </c>
      <c r="D1123" s="3" t="s">
        <v>933</v>
      </c>
    </row>
    <row r="1124" spans="1:4" ht="30" customHeight="1">
      <c r="A1124" s="3">
        <v>1122</v>
      </c>
      <c r="B1124" s="4" t="s">
        <v>837</v>
      </c>
      <c r="C1124" s="4" t="str">
        <f>"符冬雪"</f>
        <v>符冬雪</v>
      </c>
      <c r="D1124" s="3" t="s">
        <v>95</v>
      </c>
    </row>
    <row r="1125" spans="1:4" ht="30" customHeight="1">
      <c r="A1125" s="3">
        <v>1123</v>
      </c>
      <c r="B1125" s="4" t="s">
        <v>837</v>
      </c>
      <c r="C1125" s="4" t="str">
        <f>"陈颖"</f>
        <v>陈颖</v>
      </c>
      <c r="D1125" s="3" t="s">
        <v>623</v>
      </c>
    </row>
    <row r="1126" spans="1:4" ht="30" customHeight="1">
      <c r="A1126" s="3">
        <v>1124</v>
      </c>
      <c r="B1126" s="4" t="s">
        <v>837</v>
      </c>
      <c r="C1126" s="4" t="str">
        <f>"彭玲玲"</f>
        <v>彭玲玲</v>
      </c>
      <c r="D1126" s="3" t="s">
        <v>934</v>
      </c>
    </row>
    <row r="1127" spans="1:4" ht="30" customHeight="1">
      <c r="A1127" s="3">
        <v>1125</v>
      </c>
      <c r="B1127" s="4" t="s">
        <v>837</v>
      </c>
      <c r="C1127" s="4" t="str">
        <f>"张春丽"</f>
        <v>张春丽</v>
      </c>
      <c r="D1127" s="3" t="s">
        <v>307</v>
      </c>
    </row>
    <row r="1128" spans="1:4" ht="30" customHeight="1">
      <c r="A1128" s="3">
        <v>1126</v>
      </c>
      <c r="B1128" s="4" t="s">
        <v>837</v>
      </c>
      <c r="C1128" s="4" t="str">
        <f>"吴丹"</f>
        <v>吴丹</v>
      </c>
      <c r="D1128" s="3" t="s">
        <v>935</v>
      </c>
    </row>
    <row r="1129" spans="1:4" ht="30" customHeight="1">
      <c r="A1129" s="3">
        <v>1127</v>
      </c>
      <c r="B1129" s="4" t="s">
        <v>837</v>
      </c>
      <c r="C1129" s="4" t="str">
        <f>"孟令琦"</f>
        <v>孟令琦</v>
      </c>
      <c r="D1129" s="3" t="s">
        <v>936</v>
      </c>
    </row>
    <row r="1130" spans="1:4" ht="30" customHeight="1">
      <c r="A1130" s="3">
        <v>1128</v>
      </c>
      <c r="B1130" s="4" t="s">
        <v>837</v>
      </c>
      <c r="C1130" s="4" t="str">
        <f>"陈运妹"</f>
        <v>陈运妹</v>
      </c>
      <c r="D1130" s="3" t="s">
        <v>937</v>
      </c>
    </row>
    <row r="1131" spans="1:4" ht="30" customHeight="1">
      <c r="A1131" s="3">
        <v>1129</v>
      </c>
      <c r="B1131" s="4" t="s">
        <v>837</v>
      </c>
      <c r="C1131" s="4" t="str">
        <f>"陈韵"</f>
        <v>陈韵</v>
      </c>
      <c r="D1131" s="3" t="s">
        <v>68</v>
      </c>
    </row>
    <row r="1132" spans="1:4" ht="30" customHeight="1">
      <c r="A1132" s="3">
        <v>1130</v>
      </c>
      <c r="B1132" s="4" t="s">
        <v>837</v>
      </c>
      <c r="C1132" s="4" t="str">
        <f>"韩丹"</f>
        <v>韩丹</v>
      </c>
      <c r="D1132" s="3" t="s">
        <v>152</v>
      </c>
    </row>
    <row r="1133" spans="1:4" ht="30" customHeight="1">
      <c r="A1133" s="3">
        <v>1131</v>
      </c>
      <c r="B1133" s="4" t="s">
        <v>837</v>
      </c>
      <c r="C1133" s="4" t="str">
        <f>"胡乐珍"</f>
        <v>胡乐珍</v>
      </c>
      <c r="D1133" s="3" t="s">
        <v>889</v>
      </c>
    </row>
    <row r="1134" spans="1:4" ht="30" customHeight="1">
      <c r="A1134" s="3">
        <v>1132</v>
      </c>
      <c r="B1134" s="4" t="s">
        <v>837</v>
      </c>
      <c r="C1134" s="4" t="str">
        <f>"卓萧萧"</f>
        <v>卓萧萧</v>
      </c>
      <c r="D1134" s="3" t="s">
        <v>938</v>
      </c>
    </row>
    <row r="1135" spans="1:4" ht="30" customHeight="1">
      <c r="A1135" s="3">
        <v>1133</v>
      </c>
      <c r="B1135" s="4" t="s">
        <v>837</v>
      </c>
      <c r="C1135" s="4" t="str">
        <f>"林芳妃"</f>
        <v>林芳妃</v>
      </c>
      <c r="D1135" s="3" t="s">
        <v>939</v>
      </c>
    </row>
    <row r="1136" spans="1:4" ht="30" customHeight="1">
      <c r="A1136" s="3">
        <v>1134</v>
      </c>
      <c r="B1136" s="4" t="s">
        <v>837</v>
      </c>
      <c r="C1136" s="4" t="str">
        <f>"文丽"</f>
        <v>文丽</v>
      </c>
      <c r="D1136" s="3" t="s">
        <v>940</v>
      </c>
    </row>
    <row r="1137" spans="1:4" ht="30" customHeight="1">
      <c r="A1137" s="3">
        <v>1135</v>
      </c>
      <c r="B1137" s="4" t="s">
        <v>837</v>
      </c>
      <c r="C1137" s="4" t="str">
        <f>"郑炜莹"</f>
        <v>郑炜莹</v>
      </c>
      <c r="D1137" s="3" t="s">
        <v>941</v>
      </c>
    </row>
    <row r="1138" spans="1:4" ht="30" customHeight="1">
      <c r="A1138" s="3">
        <v>1136</v>
      </c>
      <c r="B1138" s="4" t="s">
        <v>837</v>
      </c>
      <c r="C1138" s="4" t="str">
        <f>"李琼瑜"</f>
        <v>李琼瑜</v>
      </c>
      <c r="D1138" s="3" t="s">
        <v>332</v>
      </c>
    </row>
    <row r="1139" spans="1:4" ht="30" customHeight="1">
      <c r="A1139" s="3">
        <v>1137</v>
      </c>
      <c r="B1139" s="4" t="s">
        <v>837</v>
      </c>
      <c r="C1139" s="4" t="str">
        <f>"李双妙"</f>
        <v>李双妙</v>
      </c>
      <c r="D1139" s="3" t="s">
        <v>807</v>
      </c>
    </row>
    <row r="1140" spans="1:4" ht="30" customHeight="1">
      <c r="A1140" s="3">
        <v>1138</v>
      </c>
      <c r="B1140" s="4" t="s">
        <v>837</v>
      </c>
      <c r="C1140" s="4" t="str">
        <f>"骆颜灵"</f>
        <v>骆颜灵</v>
      </c>
      <c r="D1140" s="3" t="s">
        <v>942</v>
      </c>
    </row>
    <row r="1141" spans="1:4" ht="30" customHeight="1">
      <c r="A1141" s="3">
        <v>1139</v>
      </c>
      <c r="B1141" s="4" t="s">
        <v>837</v>
      </c>
      <c r="C1141" s="4" t="str">
        <f>"张亚敏"</f>
        <v>张亚敏</v>
      </c>
      <c r="D1141" s="3" t="s">
        <v>943</v>
      </c>
    </row>
    <row r="1142" spans="1:4" ht="30" customHeight="1">
      <c r="A1142" s="3">
        <v>1140</v>
      </c>
      <c r="B1142" s="4" t="s">
        <v>837</v>
      </c>
      <c r="C1142" s="4" t="str">
        <f>"胡丹"</f>
        <v>胡丹</v>
      </c>
      <c r="D1142" s="3" t="s">
        <v>651</v>
      </c>
    </row>
    <row r="1143" spans="1:4" ht="30" customHeight="1">
      <c r="A1143" s="3">
        <v>1141</v>
      </c>
      <c r="B1143" s="4" t="s">
        <v>837</v>
      </c>
      <c r="C1143" s="4" t="str">
        <f>"林德焱"</f>
        <v>林德焱</v>
      </c>
      <c r="D1143" s="3" t="s">
        <v>944</v>
      </c>
    </row>
    <row r="1144" spans="1:4" ht="30" customHeight="1">
      <c r="A1144" s="3">
        <v>1142</v>
      </c>
      <c r="B1144" s="4" t="s">
        <v>837</v>
      </c>
      <c r="C1144" s="4" t="str">
        <f>"李彤"</f>
        <v>李彤</v>
      </c>
      <c r="D1144" s="3" t="s">
        <v>945</v>
      </c>
    </row>
    <row r="1145" spans="1:4" ht="30" customHeight="1">
      <c r="A1145" s="3">
        <v>1143</v>
      </c>
      <c r="B1145" s="4" t="s">
        <v>837</v>
      </c>
      <c r="C1145" s="4" t="str">
        <f>"林珠玛"</f>
        <v>林珠玛</v>
      </c>
      <c r="D1145" s="3" t="s">
        <v>946</v>
      </c>
    </row>
    <row r="1146" spans="1:4" ht="30" customHeight="1">
      <c r="A1146" s="3">
        <v>1144</v>
      </c>
      <c r="B1146" s="4" t="s">
        <v>837</v>
      </c>
      <c r="C1146" s="4" t="str">
        <f>"李静"</f>
        <v>李静</v>
      </c>
      <c r="D1146" s="3" t="s">
        <v>947</v>
      </c>
    </row>
    <row r="1147" spans="1:4" ht="30" customHeight="1">
      <c r="A1147" s="3">
        <v>1145</v>
      </c>
      <c r="B1147" s="4" t="s">
        <v>837</v>
      </c>
      <c r="C1147" s="4" t="str">
        <f>"麦贤玲"</f>
        <v>麦贤玲</v>
      </c>
      <c r="D1147" s="3" t="s">
        <v>948</v>
      </c>
    </row>
    <row r="1148" spans="1:4" ht="30" customHeight="1">
      <c r="A1148" s="3">
        <v>1146</v>
      </c>
      <c r="B1148" s="4" t="s">
        <v>837</v>
      </c>
      <c r="C1148" s="4" t="str">
        <f>"符文瑜"</f>
        <v>符文瑜</v>
      </c>
      <c r="D1148" s="3" t="s">
        <v>579</v>
      </c>
    </row>
    <row r="1149" spans="1:4" ht="30" customHeight="1">
      <c r="A1149" s="3">
        <v>1147</v>
      </c>
      <c r="B1149" s="4" t="s">
        <v>837</v>
      </c>
      <c r="C1149" s="4" t="str">
        <f>"李馨荷"</f>
        <v>李馨荷</v>
      </c>
      <c r="D1149" s="3" t="s">
        <v>486</v>
      </c>
    </row>
    <row r="1150" spans="1:4" ht="30" customHeight="1">
      <c r="A1150" s="3">
        <v>1148</v>
      </c>
      <c r="B1150" s="4" t="s">
        <v>837</v>
      </c>
      <c r="C1150" s="4" t="str">
        <f>"张彤宇"</f>
        <v>张彤宇</v>
      </c>
      <c r="D1150" s="3" t="s">
        <v>949</v>
      </c>
    </row>
    <row r="1151" spans="1:4" ht="30" customHeight="1">
      <c r="A1151" s="3">
        <v>1149</v>
      </c>
      <c r="B1151" s="4" t="s">
        <v>837</v>
      </c>
      <c r="C1151" s="4" t="str">
        <f>"孙桂萍"</f>
        <v>孙桂萍</v>
      </c>
      <c r="D1151" s="3" t="s">
        <v>745</v>
      </c>
    </row>
    <row r="1152" spans="1:4" ht="30" customHeight="1">
      <c r="A1152" s="3">
        <v>1150</v>
      </c>
      <c r="B1152" s="4" t="s">
        <v>837</v>
      </c>
      <c r="C1152" s="4" t="str">
        <f>"平靖莹"</f>
        <v>平靖莹</v>
      </c>
      <c r="D1152" s="3" t="s">
        <v>950</v>
      </c>
    </row>
    <row r="1153" spans="1:4" ht="30" customHeight="1">
      <c r="A1153" s="3">
        <v>1151</v>
      </c>
      <c r="B1153" s="4" t="s">
        <v>837</v>
      </c>
      <c r="C1153" s="4" t="str">
        <f>"朱娇娟"</f>
        <v>朱娇娟</v>
      </c>
      <c r="D1153" s="3" t="s">
        <v>690</v>
      </c>
    </row>
    <row r="1154" spans="1:4" ht="30" customHeight="1">
      <c r="A1154" s="3">
        <v>1152</v>
      </c>
      <c r="B1154" s="4" t="s">
        <v>837</v>
      </c>
      <c r="C1154" s="4" t="str">
        <f>"张丽娜"</f>
        <v>张丽娜</v>
      </c>
      <c r="D1154" s="3" t="s">
        <v>951</v>
      </c>
    </row>
    <row r="1155" spans="1:4" ht="30" customHeight="1">
      <c r="A1155" s="3">
        <v>1153</v>
      </c>
      <c r="B1155" s="4" t="s">
        <v>837</v>
      </c>
      <c r="C1155" s="4" t="str">
        <f>"何婆教"</f>
        <v>何婆教</v>
      </c>
      <c r="D1155" s="3" t="s">
        <v>952</v>
      </c>
    </row>
    <row r="1156" spans="1:4" ht="30" customHeight="1">
      <c r="A1156" s="3">
        <v>1154</v>
      </c>
      <c r="B1156" s="4" t="s">
        <v>837</v>
      </c>
      <c r="C1156" s="4" t="str">
        <f>"文丹"</f>
        <v>文丹</v>
      </c>
      <c r="D1156" s="3" t="s">
        <v>126</v>
      </c>
    </row>
    <row r="1157" spans="1:4" ht="30" customHeight="1">
      <c r="A1157" s="3">
        <v>1155</v>
      </c>
      <c r="B1157" s="4" t="s">
        <v>837</v>
      </c>
      <c r="C1157" s="4" t="str">
        <f>"蔡东冰"</f>
        <v>蔡东冰</v>
      </c>
      <c r="D1157" s="3" t="s">
        <v>953</v>
      </c>
    </row>
    <row r="1158" spans="1:4" ht="30" customHeight="1">
      <c r="A1158" s="3">
        <v>1156</v>
      </c>
      <c r="B1158" s="4" t="s">
        <v>837</v>
      </c>
      <c r="C1158" s="4" t="str">
        <f>"陈茹"</f>
        <v>陈茹</v>
      </c>
      <c r="D1158" s="3" t="s">
        <v>954</v>
      </c>
    </row>
    <row r="1159" spans="1:4" ht="30" customHeight="1">
      <c r="A1159" s="3">
        <v>1157</v>
      </c>
      <c r="B1159" s="4" t="s">
        <v>837</v>
      </c>
      <c r="C1159" s="4" t="str">
        <f>"赵桐"</f>
        <v>赵桐</v>
      </c>
      <c r="D1159" s="3" t="s">
        <v>121</v>
      </c>
    </row>
    <row r="1160" spans="1:4" ht="30" customHeight="1">
      <c r="A1160" s="3">
        <v>1158</v>
      </c>
      <c r="B1160" s="4" t="s">
        <v>837</v>
      </c>
      <c r="C1160" s="4" t="str">
        <f>"王豪杰"</f>
        <v>王豪杰</v>
      </c>
      <c r="D1160" s="3" t="s">
        <v>955</v>
      </c>
    </row>
    <row r="1161" spans="1:4" ht="30" customHeight="1">
      <c r="A1161" s="3">
        <v>1159</v>
      </c>
      <c r="B1161" s="4" t="s">
        <v>837</v>
      </c>
      <c r="C1161" s="4" t="str">
        <f>"高敏"</f>
        <v>高敏</v>
      </c>
      <c r="D1161" s="3" t="s">
        <v>956</v>
      </c>
    </row>
    <row r="1162" spans="1:4" ht="30" customHeight="1">
      <c r="A1162" s="3">
        <v>1160</v>
      </c>
      <c r="B1162" s="4" t="s">
        <v>837</v>
      </c>
      <c r="C1162" s="4" t="str">
        <f>"郑彩霞"</f>
        <v>郑彩霞</v>
      </c>
      <c r="D1162" s="3" t="s">
        <v>957</v>
      </c>
    </row>
    <row r="1163" spans="1:4" ht="30" customHeight="1">
      <c r="A1163" s="3">
        <v>1161</v>
      </c>
      <c r="B1163" s="4" t="s">
        <v>837</v>
      </c>
      <c r="C1163" s="4" t="str">
        <f>"李子莹"</f>
        <v>李子莹</v>
      </c>
      <c r="D1163" s="3" t="s">
        <v>958</v>
      </c>
    </row>
    <row r="1164" spans="1:4" ht="30" customHeight="1">
      <c r="A1164" s="3">
        <v>1162</v>
      </c>
      <c r="B1164" s="4" t="s">
        <v>837</v>
      </c>
      <c r="C1164" s="4" t="str">
        <f>"许妍娥"</f>
        <v>许妍娥</v>
      </c>
      <c r="D1164" s="3" t="s">
        <v>60</v>
      </c>
    </row>
    <row r="1165" spans="1:4" ht="30" customHeight="1">
      <c r="A1165" s="3">
        <v>1163</v>
      </c>
      <c r="B1165" s="4" t="s">
        <v>837</v>
      </c>
      <c r="C1165" s="4" t="str">
        <f>"侯漫"</f>
        <v>侯漫</v>
      </c>
      <c r="D1165" s="3" t="s">
        <v>63</v>
      </c>
    </row>
    <row r="1166" spans="1:4" ht="30" customHeight="1">
      <c r="A1166" s="3">
        <v>1164</v>
      </c>
      <c r="B1166" s="4" t="s">
        <v>837</v>
      </c>
      <c r="C1166" s="4" t="str">
        <f>"邢水汝"</f>
        <v>邢水汝</v>
      </c>
      <c r="D1166" s="3" t="s">
        <v>517</v>
      </c>
    </row>
    <row r="1167" spans="1:4" ht="30" customHeight="1">
      <c r="A1167" s="3">
        <v>1165</v>
      </c>
      <c r="B1167" s="4" t="s">
        <v>837</v>
      </c>
      <c r="C1167" s="4" t="str">
        <f>"张杰翠"</f>
        <v>张杰翠</v>
      </c>
      <c r="D1167" s="3" t="s">
        <v>959</v>
      </c>
    </row>
    <row r="1168" spans="1:4" ht="30" customHeight="1">
      <c r="A1168" s="3">
        <v>1166</v>
      </c>
      <c r="B1168" s="4" t="s">
        <v>837</v>
      </c>
      <c r="C1168" s="4" t="str">
        <f>"林朝蕾"</f>
        <v>林朝蕾</v>
      </c>
      <c r="D1168" s="3" t="s">
        <v>960</v>
      </c>
    </row>
    <row r="1169" spans="1:4" ht="30" customHeight="1">
      <c r="A1169" s="3">
        <v>1167</v>
      </c>
      <c r="B1169" s="4" t="s">
        <v>837</v>
      </c>
      <c r="C1169" s="4" t="str">
        <f>"陈家娜"</f>
        <v>陈家娜</v>
      </c>
      <c r="D1169" s="3" t="s">
        <v>961</v>
      </c>
    </row>
    <row r="1170" spans="1:4" ht="30" customHeight="1">
      <c r="A1170" s="3">
        <v>1168</v>
      </c>
      <c r="B1170" s="4" t="s">
        <v>837</v>
      </c>
      <c r="C1170" s="4" t="str">
        <f>"张二花"</f>
        <v>张二花</v>
      </c>
      <c r="D1170" s="3" t="s">
        <v>879</v>
      </c>
    </row>
    <row r="1171" spans="1:4" ht="30" customHeight="1">
      <c r="A1171" s="3">
        <v>1169</v>
      </c>
      <c r="B1171" s="4" t="s">
        <v>837</v>
      </c>
      <c r="C1171" s="4" t="str">
        <f>"陈婷"</f>
        <v>陈婷</v>
      </c>
      <c r="D1171" s="3" t="s">
        <v>962</v>
      </c>
    </row>
    <row r="1172" spans="1:4" ht="30" customHeight="1">
      <c r="A1172" s="3">
        <v>1170</v>
      </c>
      <c r="B1172" s="4" t="s">
        <v>837</v>
      </c>
      <c r="C1172" s="4" t="str">
        <f>"祁永娜"</f>
        <v>祁永娜</v>
      </c>
      <c r="D1172" s="3" t="s">
        <v>771</v>
      </c>
    </row>
    <row r="1173" spans="1:4" ht="30" customHeight="1">
      <c r="A1173" s="3">
        <v>1171</v>
      </c>
      <c r="B1173" s="4" t="s">
        <v>837</v>
      </c>
      <c r="C1173" s="4" t="str">
        <f>"邢云淋"</f>
        <v>邢云淋</v>
      </c>
      <c r="D1173" s="3" t="s">
        <v>963</v>
      </c>
    </row>
    <row r="1174" spans="1:4" ht="30" customHeight="1">
      <c r="A1174" s="3">
        <v>1172</v>
      </c>
      <c r="B1174" s="4" t="s">
        <v>837</v>
      </c>
      <c r="C1174" s="4" t="str">
        <f>"黎丽菁"</f>
        <v>黎丽菁</v>
      </c>
      <c r="D1174" s="3" t="s">
        <v>964</v>
      </c>
    </row>
    <row r="1175" spans="1:4" ht="30" customHeight="1">
      <c r="A1175" s="3">
        <v>1173</v>
      </c>
      <c r="B1175" s="4" t="s">
        <v>837</v>
      </c>
      <c r="C1175" s="4" t="str">
        <f>"林珊珊"</f>
        <v>林珊珊</v>
      </c>
      <c r="D1175" s="3" t="s">
        <v>965</v>
      </c>
    </row>
    <row r="1176" spans="1:4" ht="30" customHeight="1">
      <c r="A1176" s="3">
        <v>1174</v>
      </c>
      <c r="B1176" s="4" t="s">
        <v>837</v>
      </c>
      <c r="C1176" s="4" t="str">
        <f>"黄花瑞"</f>
        <v>黄花瑞</v>
      </c>
      <c r="D1176" s="3" t="s">
        <v>966</v>
      </c>
    </row>
    <row r="1177" spans="1:4" ht="30" customHeight="1">
      <c r="A1177" s="3">
        <v>1175</v>
      </c>
      <c r="B1177" s="4" t="s">
        <v>837</v>
      </c>
      <c r="C1177" s="4" t="str">
        <f>"洪恩娟"</f>
        <v>洪恩娟</v>
      </c>
      <c r="D1177" s="3" t="s">
        <v>967</v>
      </c>
    </row>
    <row r="1178" spans="1:4" ht="30" customHeight="1">
      <c r="A1178" s="3">
        <v>1176</v>
      </c>
      <c r="B1178" s="4" t="s">
        <v>837</v>
      </c>
      <c r="C1178" s="4" t="str">
        <f>"方燕燕"</f>
        <v>方燕燕</v>
      </c>
      <c r="D1178" s="3" t="s">
        <v>273</v>
      </c>
    </row>
    <row r="1179" spans="1:4" ht="30" customHeight="1">
      <c r="A1179" s="3">
        <v>1177</v>
      </c>
      <c r="B1179" s="4" t="s">
        <v>837</v>
      </c>
      <c r="C1179" s="4" t="str">
        <f>"林玉如"</f>
        <v>林玉如</v>
      </c>
      <c r="D1179" s="3" t="s">
        <v>968</v>
      </c>
    </row>
    <row r="1180" spans="1:4" ht="30" customHeight="1">
      <c r="A1180" s="3">
        <v>1178</v>
      </c>
      <c r="B1180" s="4" t="s">
        <v>837</v>
      </c>
      <c r="C1180" s="4" t="str">
        <f>"陈巧霞"</f>
        <v>陈巧霞</v>
      </c>
      <c r="D1180" s="3" t="s">
        <v>571</v>
      </c>
    </row>
    <row r="1181" spans="1:4" ht="30" customHeight="1">
      <c r="A1181" s="3">
        <v>1179</v>
      </c>
      <c r="B1181" s="4" t="s">
        <v>837</v>
      </c>
      <c r="C1181" s="4" t="str">
        <f>"林圆圆"</f>
        <v>林圆圆</v>
      </c>
      <c r="D1181" s="3" t="s">
        <v>969</v>
      </c>
    </row>
    <row r="1182" spans="1:4" ht="30" customHeight="1">
      <c r="A1182" s="3">
        <v>1180</v>
      </c>
      <c r="B1182" s="4" t="s">
        <v>837</v>
      </c>
      <c r="C1182" s="4" t="str">
        <f>"陈太完"</f>
        <v>陈太完</v>
      </c>
      <c r="D1182" s="3" t="s">
        <v>970</v>
      </c>
    </row>
    <row r="1183" spans="1:4" ht="30" customHeight="1">
      <c r="A1183" s="3">
        <v>1181</v>
      </c>
      <c r="B1183" s="4" t="s">
        <v>837</v>
      </c>
      <c r="C1183" s="4" t="str">
        <f>"李海妹"</f>
        <v>李海妹</v>
      </c>
      <c r="D1183" s="3" t="s">
        <v>971</v>
      </c>
    </row>
    <row r="1184" spans="1:4" ht="30" customHeight="1">
      <c r="A1184" s="3">
        <v>1182</v>
      </c>
      <c r="B1184" s="4" t="s">
        <v>837</v>
      </c>
      <c r="C1184" s="4" t="str">
        <f>"陈怡帆"</f>
        <v>陈怡帆</v>
      </c>
      <c r="D1184" s="3" t="s">
        <v>312</v>
      </c>
    </row>
    <row r="1185" spans="1:4" ht="30" customHeight="1">
      <c r="A1185" s="3">
        <v>1183</v>
      </c>
      <c r="B1185" s="4" t="s">
        <v>837</v>
      </c>
      <c r="C1185" s="4" t="str">
        <f>"陈彩龄"</f>
        <v>陈彩龄</v>
      </c>
      <c r="D1185" s="3" t="s">
        <v>366</v>
      </c>
    </row>
    <row r="1186" spans="1:4" ht="30" customHeight="1">
      <c r="A1186" s="3">
        <v>1184</v>
      </c>
      <c r="B1186" s="4" t="s">
        <v>837</v>
      </c>
      <c r="C1186" s="4" t="str">
        <f>"纪颂"</f>
        <v>纪颂</v>
      </c>
      <c r="D1186" s="3" t="s">
        <v>972</v>
      </c>
    </row>
    <row r="1187" spans="1:4" ht="30" customHeight="1">
      <c r="A1187" s="3">
        <v>1185</v>
      </c>
      <c r="B1187" s="4" t="s">
        <v>837</v>
      </c>
      <c r="C1187" s="4" t="str">
        <f>"刘玉云"</f>
        <v>刘玉云</v>
      </c>
      <c r="D1187" s="3" t="s">
        <v>973</v>
      </c>
    </row>
    <row r="1188" spans="1:4" ht="30" customHeight="1">
      <c r="A1188" s="3">
        <v>1186</v>
      </c>
      <c r="B1188" s="4" t="s">
        <v>837</v>
      </c>
      <c r="C1188" s="4" t="str">
        <f>"范叶雅"</f>
        <v>范叶雅</v>
      </c>
      <c r="D1188" s="3" t="s">
        <v>974</v>
      </c>
    </row>
    <row r="1189" spans="1:4" ht="30" customHeight="1">
      <c r="A1189" s="3">
        <v>1187</v>
      </c>
      <c r="B1189" s="4" t="s">
        <v>837</v>
      </c>
      <c r="C1189" s="4" t="str">
        <f>"黄江南"</f>
        <v>黄江南</v>
      </c>
      <c r="D1189" s="3" t="s">
        <v>975</v>
      </c>
    </row>
    <row r="1190" spans="1:4" ht="30" customHeight="1">
      <c r="A1190" s="3">
        <v>1188</v>
      </c>
      <c r="B1190" s="4" t="s">
        <v>837</v>
      </c>
      <c r="C1190" s="4" t="str">
        <f>"唐电玉"</f>
        <v>唐电玉</v>
      </c>
      <c r="D1190" s="3" t="s">
        <v>25</v>
      </c>
    </row>
    <row r="1191" spans="1:4" ht="30" customHeight="1">
      <c r="A1191" s="3">
        <v>1189</v>
      </c>
      <c r="B1191" s="4" t="s">
        <v>837</v>
      </c>
      <c r="C1191" s="4" t="str">
        <f>"邢顾萍"</f>
        <v>邢顾萍</v>
      </c>
      <c r="D1191" s="3" t="s">
        <v>976</v>
      </c>
    </row>
    <row r="1192" spans="1:4" ht="30" customHeight="1">
      <c r="A1192" s="3">
        <v>1190</v>
      </c>
      <c r="B1192" s="4" t="s">
        <v>837</v>
      </c>
      <c r="C1192" s="4" t="str">
        <f>"李秋妹"</f>
        <v>李秋妹</v>
      </c>
      <c r="D1192" s="3" t="s">
        <v>977</v>
      </c>
    </row>
    <row r="1193" spans="1:4" ht="30" customHeight="1">
      <c r="A1193" s="3">
        <v>1191</v>
      </c>
      <c r="B1193" s="4" t="s">
        <v>837</v>
      </c>
      <c r="C1193" s="4" t="str">
        <f>"刘晓兰"</f>
        <v>刘晓兰</v>
      </c>
      <c r="D1193" s="3" t="s">
        <v>978</v>
      </c>
    </row>
    <row r="1194" spans="1:4" ht="30" customHeight="1">
      <c r="A1194" s="3">
        <v>1192</v>
      </c>
      <c r="B1194" s="4" t="s">
        <v>837</v>
      </c>
      <c r="C1194" s="4" t="str">
        <f>"邓秋霞"</f>
        <v>邓秋霞</v>
      </c>
      <c r="D1194" s="3" t="s">
        <v>979</v>
      </c>
    </row>
    <row r="1195" spans="1:4" ht="30" customHeight="1">
      <c r="A1195" s="3">
        <v>1193</v>
      </c>
      <c r="B1195" s="4" t="s">
        <v>837</v>
      </c>
      <c r="C1195" s="4" t="str">
        <f>"黄娓"</f>
        <v>黄娓</v>
      </c>
      <c r="D1195" s="3" t="s">
        <v>980</v>
      </c>
    </row>
    <row r="1196" spans="1:4" ht="30" customHeight="1">
      <c r="A1196" s="3">
        <v>1194</v>
      </c>
      <c r="B1196" s="4" t="s">
        <v>837</v>
      </c>
      <c r="C1196" s="4" t="str">
        <f>"符业香"</f>
        <v>符业香</v>
      </c>
      <c r="D1196" s="3" t="s">
        <v>981</v>
      </c>
    </row>
    <row r="1197" spans="1:4" ht="30" customHeight="1">
      <c r="A1197" s="3">
        <v>1195</v>
      </c>
      <c r="B1197" s="4" t="s">
        <v>837</v>
      </c>
      <c r="C1197" s="4" t="str">
        <f>"周吉慧"</f>
        <v>周吉慧</v>
      </c>
      <c r="D1197" s="3" t="s">
        <v>982</v>
      </c>
    </row>
    <row r="1198" spans="1:4" ht="30" customHeight="1">
      <c r="A1198" s="3">
        <v>1196</v>
      </c>
      <c r="B1198" s="4" t="s">
        <v>837</v>
      </c>
      <c r="C1198" s="4" t="str">
        <f>"王曼瑾"</f>
        <v>王曼瑾</v>
      </c>
      <c r="D1198" s="3" t="s">
        <v>277</v>
      </c>
    </row>
    <row r="1199" spans="1:4" ht="30" customHeight="1">
      <c r="A1199" s="3">
        <v>1197</v>
      </c>
      <c r="B1199" s="4" t="s">
        <v>837</v>
      </c>
      <c r="C1199" s="4" t="str">
        <f>"文娟娟"</f>
        <v>文娟娟</v>
      </c>
      <c r="D1199" s="3" t="s">
        <v>983</v>
      </c>
    </row>
    <row r="1200" spans="1:4" ht="30" customHeight="1">
      <c r="A1200" s="3">
        <v>1198</v>
      </c>
      <c r="B1200" s="4" t="s">
        <v>837</v>
      </c>
      <c r="C1200" s="4" t="str">
        <f>"杜林青"</f>
        <v>杜林青</v>
      </c>
      <c r="D1200" s="3" t="s">
        <v>423</v>
      </c>
    </row>
    <row r="1201" spans="1:4" ht="30" customHeight="1">
      <c r="A1201" s="3">
        <v>1199</v>
      </c>
      <c r="B1201" s="4" t="s">
        <v>837</v>
      </c>
      <c r="C1201" s="4" t="str">
        <f>"谢碧桑"</f>
        <v>谢碧桑</v>
      </c>
      <c r="D1201" s="3" t="s">
        <v>984</v>
      </c>
    </row>
    <row r="1202" spans="1:4" ht="30" customHeight="1">
      <c r="A1202" s="3">
        <v>1200</v>
      </c>
      <c r="B1202" s="4" t="s">
        <v>837</v>
      </c>
      <c r="C1202" s="4" t="str">
        <f>"林珏谷"</f>
        <v>林珏谷</v>
      </c>
      <c r="D1202" s="3" t="s">
        <v>776</v>
      </c>
    </row>
    <row r="1203" spans="1:4" ht="30" customHeight="1">
      <c r="A1203" s="3">
        <v>1201</v>
      </c>
      <c r="B1203" s="4" t="s">
        <v>837</v>
      </c>
      <c r="C1203" s="4" t="str">
        <f>"黄家嘉"</f>
        <v>黄家嘉</v>
      </c>
      <c r="D1203" s="3" t="s">
        <v>985</v>
      </c>
    </row>
    <row r="1204" spans="1:4" ht="30" customHeight="1">
      <c r="A1204" s="3">
        <v>1202</v>
      </c>
      <c r="B1204" s="4" t="s">
        <v>837</v>
      </c>
      <c r="C1204" s="4" t="str">
        <f>"祁欣"</f>
        <v>祁欣</v>
      </c>
      <c r="D1204" s="3" t="s">
        <v>986</v>
      </c>
    </row>
    <row r="1205" spans="1:4" ht="30" customHeight="1">
      <c r="A1205" s="3">
        <v>1203</v>
      </c>
      <c r="B1205" s="4" t="s">
        <v>837</v>
      </c>
      <c r="C1205" s="4" t="str">
        <f>"黎政容"</f>
        <v>黎政容</v>
      </c>
      <c r="D1205" s="3" t="s">
        <v>333</v>
      </c>
    </row>
    <row r="1206" spans="1:4" ht="30" customHeight="1">
      <c r="A1206" s="3">
        <v>1204</v>
      </c>
      <c r="B1206" s="4" t="s">
        <v>837</v>
      </c>
      <c r="C1206" s="4" t="str">
        <f>"张桐嘉"</f>
        <v>张桐嘉</v>
      </c>
      <c r="D1206" s="3" t="s">
        <v>987</v>
      </c>
    </row>
    <row r="1207" spans="1:4" ht="30" customHeight="1">
      <c r="A1207" s="3">
        <v>1205</v>
      </c>
      <c r="B1207" s="4" t="s">
        <v>837</v>
      </c>
      <c r="C1207" s="4" t="str">
        <f>"张芳芳"</f>
        <v>张芳芳</v>
      </c>
      <c r="D1207" s="3" t="s">
        <v>152</v>
      </c>
    </row>
    <row r="1208" spans="1:4" ht="30" customHeight="1">
      <c r="A1208" s="3">
        <v>1206</v>
      </c>
      <c r="B1208" s="4" t="s">
        <v>837</v>
      </c>
      <c r="C1208" s="4" t="str">
        <f>"陈颖"</f>
        <v>陈颖</v>
      </c>
      <c r="D1208" s="3" t="s">
        <v>988</v>
      </c>
    </row>
    <row r="1209" spans="1:4" ht="30" customHeight="1">
      <c r="A1209" s="3">
        <v>1207</v>
      </c>
      <c r="B1209" s="4" t="s">
        <v>837</v>
      </c>
      <c r="C1209" s="4" t="str">
        <f>"吴盛"</f>
        <v>吴盛</v>
      </c>
      <c r="D1209" s="3" t="s">
        <v>989</v>
      </c>
    </row>
    <row r="1210" spans="1:4" ht="30" customHeight="1">
      <c r="A1210" s="3">
        <v>1208</v>
      </c>
      <c r="B1210" s="4" t="s">
        <v>837</v>
      </c>
      <c r="C1210" s="4" t="str">
        <f>"陈玉敏"</f>
        <v>陈玉敏</v>
      </c>
      <c r="D1210" s="3" t="s">
        <v>990</v>
      </c>
    </row>
    <row r="1211" spans="1:4" ht="30" customHeight="1">
      <c r="A1211" s="3">
        <v>1209</v>
      </c>
      <c r="B1211" s="4" t="s">
        <v>837</v>
      </c>
      <c r="C1211" s="4" t="str">
        <f>"翟晨飘"</f>
        <v>翟晨飘</v>
      </c>
      <c r="D1211" s="3" t="s">
        <v>991</v>
      </c>
    </row>
    <row r="1212" spans="1:4" ht="30" customHeight="1">
      <c r="A1212" s="3">
        <v>1210</v>
      </c>
      <c r="B1212" s="4" t="s">
        <v>837</v>
      </c>
      <c r="C1212" s="4" t="str">
        <f>"李虹"</f>
        <v>李虹</v>
      </c>
      <c r="D1212" s="3" t="s">
        <v>992</v>
      </c>
    </row>
    <row r="1213" spans="1:4" ht="30" customHeight="1">
      <c r="A1213" s="3">
        <v>1211</v>
      </c>
      <c r="B1213" s="4" t="s">
        <v>837</v>
      </c>
      <c r="C1213" s="4" t="str">
        <f>"汤昌弟"</f>
        <v>汤昌弟</v>
      </c>
      <c r="D1213" s="3" t="s">
        <v>993</v>
      </c>
    </row>
    <row r="1214" spans="1:4" ht="30" customHeight="1">
      <c r="A1214" s="3">
        <v>1212</v>
      </c>
      <c r="B1214" s="4" t="s">
        <v>837</v>
      </c>
      <c r="C1214" s="4" t="str">
        <f>"董心园"</f>
        <v>董心园</v>
      </c>
      <c r="D1214" s="3" t="s">
        <v>994</v>
      </c>
    </row>
    <row r="1215" spans="1:4" ht="30" customHeight="1">
      <c r="A1215" s="3">
        <v>1213</v>
      </c>
      <c r="B1215" s="4" t="s">
        <v>837</v>
      </c>
      <c r="C1215" s="4" t="str">
        <f>"张莹"</f>
        <v>张莹</v>
      </c>
      <c r="D1215" s="3" t="s">
        <v>995</v>
      </c>
    </row>
    <row r="1216" spans="1:4" ht="30" customHeight="1">
      <c r="A1216" s="3">
        <v>1214</v>
      </c>
      <c r="B1216" s="4" t="s">
        <v>837</v>
      </c>
      <c r="C1216" s="4" t="str">
        <f>"李玟"</f>
        <v>李玟</v>
      </c>
      <c r="D1216" s="3" t="s">
        <v>996</v>
      </c>
    </row>
    <row r="1217" spans="1:4" ht="30" customHeight="1">
      <c r="A1217" s="3">
        <v>1215</v>
      </c>
      <c r="B1217" s="4" t="s">
        <v>837</v>
      </c>
      <c r="C1217" s="4" t="str">
        <f>"唐春鹏"</f>
        <v>唐春鹏</v>
      </c>
      <c r="D1217" s="3" t="s">
        <v>997</v>
      </c>
    </row>
    <row r="1218" spans="1:4" ht="30" customHeight="1">
      <c r="A1218" s="3">
        <v>1216</v>
      </c>
      <c r="B1218" s="4" t="s">
        <v>837</v>
      </c>
      <c r="C1218" s="4" t="str">
        <f>"黄慧娟"</f>
        <v>黄慧娟</v>
      </c>
      <c r="D1218" s="3" t="s">
        <v>998</v>
      </c>
    </row>
    <row r="1219" spans="1:4" ht="30" customHeight="1">
      <c r="A1219" s="3">
        <v>1217</v>
      </c>
      <c r="B1219" s="4" t="s">
        <v>837</v>
      </c>
      <c r="C1219" s="4" t="str">
        <f>"符红彬"</f>
        <v>符红彬</v>
      </c>
      <c r="D1219" s="3" t="s">
        <v>283</v>
      </c>
    </row>
    <row r="1220" spans="1:4" ht="30" customHeight="1">
      <c r="A1220" s="3">
        <v>1218</v>
      </c>
      <c r="B1220" s="4" t="s">
        <v>837</v>
      </c>
      <c r="C1220" s="4" t="str">
        <f>"李知洋"</f>
        <v>李知洋</v>
      </c>
      <c r="D1220" s="3" t="s">
        <v>999</v>
      </c>
    </row>
    <row r="1221" spans="1:4" ht="30" customHeight="1">
      <c r="A1221" s="3">
        <v>1219</v>
      </c>
      <c r="B1221" s="4" t="s">
        <v>837</v>
      </c>
      <c r="C1221" s="4" t="str">
        <f>"吴小璐"</f>
        <v>吴小璐</v>
      </c>
      <c r="D1221" s="3" t="s">
        <v>1000</v>
      </c>
    </row>
    <row r="1222" spans="1:4" ht="30" customHeight="1">
      <c r="A1222" s="3">
        <v>1220</v>
      </c>
      <c r="B1222" s="4" t="s">
        <v>837</v>
      </c>
      <c r="C1222" s="4" t="str">
        <f>"周娟"</f>
        <v>周娟</v>
      </c>
      <c r="D1222" s="3" t="s">
        <v>1001</v>
      </c>
    </row>
    <row r="1223" spans="1:4" ht="30" customHeight="1">
      <c r="A1223" s="3">
        <v>1221</v>
      </c>
      <c r="B1223" s="4" t="s">
        <v>837</v>
      </c>
      <c r="C1223" s="4" t="str">
        <f>"张金凤"</f>
        <v>张金凤</v>
      </c>
      <c r="D1223" s="3" t="s">
        <v>1002</v>
      </c>
    </row>
    <row r="1224" spans="1:4" ht="30" customHeight="1">
      <c r="A1224" s="3">
        <v>1222</v>
      </c>
      <c r="B1224" s="4" t="s">
        <v>837</v>
      </c>
      <c r="C1224" s="4" t="str">
        <f>"孙荣婧"</f>
        <v>孙荣婧</v>
      </c>
      <c r="D1224" s="3" t="s">
        <v>1003</v>
      </c>
    </row>
    <row r="1225" spans="1:4" ht="30" customHeight="1">
      <c r="A1225" s="3">
        <v>1223</v>
      </c>
      <c r="B1225" s="4" t="s">
        <v>837</v>
      </c>
      <c r="C1225" s="4" t="str">
        <f>"何有妍"</f>
        <v>何有妍</v>
      </c>
      <c r="D1225" s="3" t="s">
        <v>1004</v>
      </c>
    </row>
    <row r="1226" spans="1:4" ht="30" customHeight="1">
      <c r="A1226" s="3">
        <v>1224</v>
      </c>
      <c r="B1226" s="4" t="s">
        <v>837</v>
      </c>
      <c r="C1226" s="4" t="str">
        <f>"王珂珂"</f>
        <v>王珂珂</v>
      </c>
      <c r="D1226" s="3" t="s">
        <v>1005</v>
      </c>
    </row>
    <row r="1227" spans="1:4" ht="30" customHeight="1">
      <c r="A1227" s="3">
        <v>1225</v>
      </c>
      <c r="B1227" s="4" t="s">
        <v>837</v>
      </c>
      <c r="C1227" s="4" t="str">
        <f>"龚利琴"</f>
        <v>龚利琴</v>
      </c>
      <c r="D1227" s="3" t="s">
        <v>380</v>
      </c>
    </row>
    <row r="1228" spans="1:4" ht="30" customHeight="1">
      <c r="A1228" s="3">
        <v>1226</v>
      </c>
      <c r="B1228" s="4" t="s">
        <v>837</v>
      </c>
      <c r="C1228" s="4" t="str">
        <f>"陈芳梅"</f>
        <v>陈芳梅</v>
      </c>
      <c r="D1228" s="3" t="s">
        <v>1006</v>
      </c>
    </row>
    <row r="1229" spans="1:4" ht="30" customHeight="1">
      <c r="A1229" s="3">
        <v>1227</v>
      </c>
      <c r="B1229" s="4" t="s">
        <v>837</v>
      </c>
      <c r="C1229" s="4" t="str">
        <f>"林华君"</f>
        <v>林华君</v>
      </c>
      <c r="D1229" s="3" t="s">
        <v>756</v>
      </c>
    </row>
    <row r="1230" spans="1:4" ht="30" customHeight="1">
      <c r="A1230" s="3">
        <v>1228</v>
      </c>
      <c r="B1230" s="4" t="s">
        <v>837</v>
      </c>
      <c r="C1230" s="4" t="str">
        <f>"姚金秀"</f>
        <v>姚金秀</v>
      </c>
      <c r="D1230" s="3" t="s">
        <v>1007</v>
      </c>
    </row>
    <row r="1231" spans="1:4" ht="30" customHeight="1">
      <c r="A1231" s="3">
        <v>1229</v>
      </c>
      <c r="B1231" s="4" t="s">
        <v>837</v>
      </c>
      <c r="C1231" s="4" t="str">
        <f>"符现音"</f>
        <v>符现音</v>
      </c>
      <c r="D1231" s="3" t="s">
        <v>79</v>
      </c>
    </row>
    <row r="1232" spans="1:4" ht="30" customHeight="1">
      <c r="A1232" s="3">
        <v>1230</v>
      </c>
      <c r="B1232" s="4" t="s">
        <v>837</v>
      </c>
      <c r="C1232" s="4" t="str">
        <f>"符舒华"</f>
        <v>符舒华</v>
      </c>
      <c r="D1232" s="3" t="s">
        <v>115</v>
      </c>
    </row>
    <row r="1233" spans="1:4" ht="30" customHeight="1">
      <c r="A1233" s="3">
        <v>1231</v>
      </c>
      <c r="B1233" s="4" t="s">
        <v>837</v>
      </c>
      <c r="C1233" s="4" t="str">
        <f>"谢海聪"</f>
        <v>谢海聪</v>
      </c>
      <c r="D1233" s="3" t="s">
        <v>1008</v>
      </c>
    </row>
    <row r="1234" spans="1:4" ht="30" customHeight="1">
      <c r="A1234" s="3">
        <v>1232</v>
      </c>
      <c r="B1234" s="4" t="s">
        <v>837</v>
      </c>
      <c r="C1234" s="4" t="str">
        <f>"王淋"</f>
        <v>王淋</v>
      </c>
      <c r="D1234" s="3" t="s">
        <v>68</v>
      </c>
    </row>
    <row r="1235" spans="1:4" ht="30" customHeight="1">
      <c r="A1235" s="3">
        <v>1233</v>
      </c>
      <c r="B1235" s="4" t="s">
        <v>837</v>
      </c>
      <c r="C1235" s="4" t="str">
        <f>"孙玉燕"</f>
        <v>孙玉燕</v>
      </c>
      <c r="D1235" s="3" t="s">
        <v>1009</v>
      </c>
    </row>
    <row r="1236" spans="1:4" ht="30" customHeight="1">
      <c r="A1236" s="3">
        <v>1234</v>
      </c>
      <c r="B1236" s="4" t="s">
        <v>837</v>
      </c>
      <c r="C1236" s="4" t="str">
        <f>"陈皓云"</f>
        <v>陈皓云</v>
      </c>
      <c r="D1236" s="3" t="s">
        <v>359</v>
      </c>
    </row>
    <row r="1237" spans="1:4" ht="30" customHeight="1">
      <c r="A1237" s="3">
        <v>1235</v>
      </c>
      <c r="B1237" s="4" t="s">
        <v>837</v>
      </c>
      <c r="C1237" s="4" t="str">
        <f>"邓一林"</f>
        <v>邓一林</v>
      </c>
      <c r="D1237" s="3" t="s">
        <v>1010</v>
      </c>
    </row>
    <row r="1238" spans="1:4" ht="30" customHeight="1">
      <c r="A1238" s="3">
        <v>1236</v>
      </c>
      <c r="B1238" s="4" t="s">
        <v>837</v>
      </c>
      <c r="C1238" s="4" t="str">
        <f>"容佳"</f>
        <v>容佳</v>
      </c>
      <c r="D1238" s="3" t="s">
        <v>1011</v>
      </c>
    </row>
    <row r="1239" spans="1:4" ht="30" customHeight="1">
      <c r="A1239" s="3">
        <v>1237</v>
      </c>
      <c r="B1239" s="4" t="s">
        <v>837</v>
      </c>
      <c r="C1239" s="4" t="str">
        <f>"陈如"</f>
        <v>陈如</v>
      </c>
      <c r="D1239" s="3" t="s">
        <v>1012</v>
      </c>
    </row>
    <row r="1240" spans="1:4" ht="30" customHeight="1">
      <c r="A1240" s="3">
        <v>1238</v>
      </c>
      <c r="B1240" s="4" t="s">
        <v>837</v>
      </c>
      <c r="C1240" s="4" t="str">
        <f>"林尤敏"</f>
        <v>林尤敏</v>
      </c>
      <c r="D1240" s="3" t="s">
        <v>364</v>
      </c>
    </row>
    <row r="1241" spans="1:4" ht="30" customHeight="1">
      <c r="A1241" s="3">
        <v>1239</v>
      </c>
      <c r="B1241" s="4" t="s">
        <v>837</v>
      </c>
      <c r="C1241" s="4" t="str">
        <f>"戴雅婷"</f>
        <v>戴雅婷</v>
      </c>
      <c r="D1241" s="3" t="s">
        <v>861</v>
      </c>
    </row>
    <row r="1242" spans="1:4" ht="30" customHeight="1">
      <c r="A1242" s="3">
        <v>1240</v>
      </c>
      <c r="B1242" s="4" t="s">
        <v>837</v>
      </c>
      <c r="C1242" s="4" t="str">
        <f>"叶春伶"</f>
        <v>叶春伶</v>
      </c>
      <c r="D1242" s="3" t="s">
        <v>1013</v>
      </c>
    </row>
    <row r="1243" spans="1:4" ht="30" customHeight="1">
      <c r="A1243" s="3">
        <v>1241</v>
      </c>
      <c r="B1243" s="4" t="s">
        <v>837</v>
      </c>
      <c r="C1243" s="4" t="str">
        <f>"陈喜云"</f>
        <v>陈喜云</v>
      </c>
      <c r="D1243" s="3" t="s">
        <v>1014</v>
      </c>
    </row>
    <row r="1244" spans="1:4" ht="30" customHeight="1">
      <c r="A1244" s="3">
        <v>1242</v>
      </c>
      <c r="B1244" s="4" t="s">
        <v>837</v>
      </c>
      <c r="C1244" s="4" t="str">
        <f>"唐莹"</f>
        <v>唐莹</v>
      </c>
      <c r="D1244" s="3" t="s">
        <v>1015</v>
      </c>
    </row>
    <row r="1245" spans="1:4" ht="30" customHeight="1">
      <c r="A1245" s="3">
        <v>1243</v>
      </c>
      <c r="B1245" s="4" t="s">
        <v>837</v>
      </c>
      <c r="C1245" s="4" t="str">
        <f>"郑雨佳"</f>
        <v>郑雨佳</v>
      </c>
      <c r="D1245" s="3" t="s">
        <v>1016</v>
      </c>
    </row>
    <row r="1246" spans="1:4" ht="30" customHeight="1">
      <c r="A1246" s="3">
        <v>1244</v>
      </c>
      <c r="B1246" s="4" t="s">
        <v>837</v>
      </c>
      <c r="C1246" s="4" t="str">
        <f>"叶怡颖"</f>
        <v>叶怡颖</v>
      </c>
      <c r="D1246" s="3" t="s">
        <v>1017</v>
      </c>
    </row>
    <row r="1247" spans="1:4" ht="30" customHeight="1">
      <c r="A1247" s="3">
        <v>1245</v>
      </c>
      <c r="B1247" s="4" t="s">
        <v>837</v>
      </c>
      <c r="C1247" s="4" t="str">
        <f>"陈彬彬"</f>
        <v>陈彬彬</v>
      </c>
      <c r="D1247" s="3" t="s">
        <v>161</v>
      </c>
    </row>
    <row r="1248" spans="1:4" ht="30" customHeight="1">
      <c r="A1248" s="3">
        <v>1246</v>
      </c>
      <c r="B1248" s="4" t="s">
        <v>837</v>
      </c>
      <c r="C1248" s="4" t="str">
        <f>"李杏"</f>
        <v>李杏</v>
      </c>
      <c r="D1248" s="3" t="s">
        <v>1018</v>
      </c>
    </row>
    <row r="1249" spans="1:4" ht="30" customHeight="1">
      <c r="A1249" s="3">
        <v>1247</v>
      </c>
      <c r="B1249" s="4" t="s">
        <v>837</v>
      </c>
      <c r="C1249" s="4" t="str">
        <f>"王幸子"</f>
        <v>王幸子</v>
      </c>
      <c r="D1249" s="3" t="s">
        <v>295</v>
      </c>
    </row>
    <row r="1250" spans="1:4" ht="30" customHeight="1">
      <c r="A1250" s="3">
        <v>1248</v>
      </c>
      <c r="B1250" s="4" t="s">
        <v>837</v>
      </c>
      <c r="C1250" s="4" t="str">
        <f>"刘嘉璇"</f>
        <v>刘嘉璇</v>
      </c>
      <c r="D1250" s="3" t="s">
        <v>1019</v>
      </c>
    </row>
    <row r="1251" spans="1:4" ht="30" customHeight="1">
      <c r="A1251" s="3">
        <v>1249</v>
      </c>
      <c r="B1251" s="4" t="s">
        <v>837</v>
      </c>
      <c r="C1251" s="4" t="str">
        <f>"刘雪娜"</f>
        <v>刘雪娜</v>
      </c>
      <c r="D1251" s="3" t="s">
        <v>1020</v>
      </c>
    </row>
    <row r="1252" spans="1:4" ht="30" customHeight="1">
      <c r="A1252" s="3">
        <v>1250</v>
      </c>
      <c r="B1252" s="4" t="s">
        <v>837</v>
      </c>
      <c r="C1252" s="4" t="str">
        <f>"吴尚徽"</f>
        <v>吴尚徽</v>
      </c>
      <c r="D1252" s="3" t="s">
        <v>1021</v>
      </c>
    </row>
    <row r="1253" spans="1:4" ht="30" customHeight="1">
      <c r="A1253" s="3">
        <v>1251</v>
      </c>
      <c r="B1253" s="4" t="s">
        <v>837</v>
      </c>
      <c r="C1253" s="4" t="str">
        <f>"陈依曼"</f>
        <v>陈依曼</v>
      </c>
      <c r="D1253" s="3" t="s">
        <v>783</v>
      </c>
    </row>
    <row r="1254" spans="1:4" ht="30" customHeight="1">
      <c r="A1254" s="3">
        <v>1252</v>
      </c>
      <c r="B1254" s="4" t="s">
        <v>837</v>
      </c>
      <c r="C1254" s="4" t="str">
        <f>"蔡文娆"</f>
        <v>蔡文娆</v>
      </c>
      <c r="D1254" s="3" t="s">
        <v>635</v>
      </c>
    </row>
    <row r="1255" spans="1:4" ht="30" customHeight="1">
      <c r="A1255" s="3">
        <v>1253</v>
      </c>
      <c r="B1255" s="4" t="s">
        <v>837</v>
      </c>
      <c r="C1255" s="4" t="str">
        <f>"贺萱"</f>
        <v>贺萱</v>
      </c>
      <c r="D1255" s="3" t="s">
        <v>1022</v>
      </c>
    </row>
    <row r="1256" spans="1:4" ht="30" customHeight="1">
      <c r="A1256" s="3">
        <v>1254</v>
      </c>
      <c r="B1256" s="4" t="s">
        <v>837</v>
      </c>
      <c r="C1256" s="4" t="str">
        <f>"钟金姐"</f>
        <v>钟金姐</v>
      </c>
      <c r="D1256" s="3" t="s">
        <v>1023</v>
      </c>
    </row>
    <row r="1257" spans="1:4" ht="30" customHeight="1">
      <c r="A1257" s="3">
        <v>1255</v>
      </c>
      <c r="B1257" s="4" t="s">
        <v>837</v>
      </c>
      <c r="C1257" s="4" t="str">
        <f>"陈泽苑"</f>
        <v>陈泽苑</v>
      </c>
      <c r="D1257" s="3" t="s">
        <v>382</v>
      </c>
    </row>
    <row r="1258" spans="1:4" ht="30" customHeight="1">
      <c r="A1258" s="3">
        <v>1256</v>
      </c>
      <c r="B1258" s="4" t="s">
        <v>837</v>
      </c>
      <c r="C1258" s="4" t="str">
        <f>"吴曼妃"</f>
        <v>吴曼妃</v>
      </c>
      <c r="D1258" s="3" t="s">
        <v>1024</v>
      </c>
    </row>
    <row r="1259" spans="1:4" ht="30" customHeight="1">
      <c r="A1259" s="3">
        <v>1257</v>
      </c>
      <c r="B1259" s="4" t="s">
        <v>837</v>
      </c>
      <c r="C1259" s="4" t="str">
        <f>"郑瑶"</f>
        <v>郑瑶</v>
      </c>
      <c r="D1259" s="3" t="s">
        <v>1025</v>
      </c>
    </row>
    <row r="1260" spans="1:4" ht="30" customHeight="1">
      <c r="A1260" s="3">
        <v>1258</v>
      </c>
      <c r="B1260" s="4" t="s">
        <v>837</v>
      </c>
      <c r="C1260" s="4" t="str">
        <f>"徐娜"</f>
        <v>徐娜</v>
      </c>
      <c r="D1260" s="3" t="s">
        <v>1026</v>
      </c>
    </row>
    <row r="1261" spans="1:4" ht="30" customHeight="1">
      <c r="A1261" s="3">
        <v>1259</v>
      </c>
      <c r="B1261" s="4" t="s">
        <v>837</v>
      </c>
      <c r="C1261" s="4" t="str">
        <f>"郑丕华"</f>
        <v>郑丕华</v>
      </c>
      <c r="D1261" s="3" t="s">
        <v>212</v>
      </c>
    </row>
    <row r="1262" spans="1:4" ht="30" customHeight="1">
      <c r="A1262" s="3">
        <v>1260</v>
      </c>
      <c r="B1262" s="4" t="s">
        <v>837</v>
      </c>
      <c r="C1262" s="4" t="str">
        <f>"罗思婷"</f>
        <v>罗思婷</v>
      </c>
      <c r="D1262" s="3" t="s">
        <v>380</v>
      </c>
    </row>
    <row r="1263" spans="1:4" ht="30" customHeight="1">
      <c r="A1263" s="3">
        <v>1261</v>
      </c>
      <c r="B1263" s="4" t="s">
        <v>837</v>
      </c>
      <c r="C1263" s="4" t="str">
        <f>"符士月"</f>
        <v>符士月</v>
      </c>
      <c r="D1263" s="3" t="s">
        <v>1027</v>
      </c>
    </row>
    <row r="1264" spans="1:4" ht="30" customHeight="1">
      <c r="A1264" s="3">
        <v>1262</v>
      </c>
      <c r="B1264" s="4" t="s">
        <v>837</v>
      </c>
      <c r="C1264" s="4" t="str">
        <f>"韦彦伊"</f>
        <v>韦彦伊</v>
      </c>
      <c r="D1264" s="3" t="s">
        <v>1028</v>
      </c>
    </row>
    <row r="1265" spans="1:4" ht="30" customHeight="1">
      <c r="A1265" s="3">
        <v>1263</v>
      </c>
      <c r="B1265" s="4" t="s">
        <v>837</v>
      </c>
      <c r="C1265" s="4" t="str">
        <f>"郑家愉"</f>
        <v>郑家愉</v>
      </c>
      <c r="D1265" s="3" t="s">
        <v>68</v>
      </c>
    </row>
    <row r="1266" spans="1:4" ht="30" customHeight="1">
      <c r="A1266" s="3">
        <v>1264</v>
      </c>
      <c r="B1266" s="4" t="s">
        <v>837</v>
      </c>
      <c r="C1266" s="4" t="str">
        <f>"邢增菊"</f>
        <v>邢增菊</v>
      </c>
      <c r="D1266" s="3" t="s">
        <v>1029</v>
      </c>
    </row>
    <row r="1267" spans="1:4" ht="30" customHeight="1">
      <c r="A1267" s="3">
        <v>1265</v>
      </c>
      <c r="B1267" s="4" t="s">
        <v>837</v>
      </c>
      <c r="C1267" s="4" t="str">
        <f>"符婧"</f>
        <v>符婧</v>
      </c>
      <c r="D1267" s="3" t="s">
        <v>1030</v>
      </c>
    </row>
    <row r="1268" spans="1:4" ht="30" customHeight="1">
      <c r="A1268" s="3">
        <v>1266</v>
      </c>
      <c r="B1268" s="4" t="s">
        <v>837</v>
      </c>
      <c r="C1268" s="4" t="str">
        <f>"陈小琪"</f>
        <v>陈小琪</v>
      </c>
      <c r="D1268" s="3" t="s">
        <v>1031</v>
      </c>
    </row>
    <row r="1269" spans="1:4" ht="30" customHeight="1">
      <c r="A1269" s="3">
        <v>1267</v>
      </c>
      <c r="B1269" s="4" t="s">
        <v>837</v>
      </c>
      <c r="C1269" s="4" t="str">
        <f>"罗星"</f>
        <v>罗星</v>
      </c>
      <c r="D1269" s="3" t="s">
        <v>1032</v>
      </c>
    </row>
    <row r="1270" spans="1:4" ht="30" customHeight="1">
      <c r="A1270" s="3">
        <v>1268</v>
      </c>
      <c r="B1270" s="4" t="s">
        <v>837</v>
      </c>
      <c r="C1270" s="4" t="str">
        <f>"邢维姣"</f>
        <v>邢维姣</v>
      </c>
      <c r="D1270" s="3" t="s">
        <v>760</v>
      </c>
    </row>
    <row r="1271" spans="1:4" ht="30" customHeight="1">
      <c r="A1271" s="3">
        <v>1269</v>
      </c>
      <c r="B1271" s="4" t="s">
        <v>837</v>
      </c>
      <c r="C1271" s="4" t="str">
        <f>"周静"</f>
        <v>周静</v>
      </c>
      <c r="D1271" s="3" t="s">
        <v>1033</v>
      </c>
    </row>
    <row r="1272" spans="1:4" ht="30" customHeight="1">
      <c r="A1272" s="3">
        <v>1270</v>
      </c>
      <c r="B1272" s="4" t="s">
        <v>837</v>
      </c>
      <c r="C1272" s="4" t="str">
        <f>"蔡青青"</f>
        <v>蔡青青</v>
      </c>
      <c r="D1272" s="3" t="s">
        <v>1034</v>
      </c>
    </row>
    <row r="1273" spans="1:4" ht="30" customHeight="1">
      <c r="A1273" s="3">
        <v>1271</v>
      </c>
      <c r="B1273" s="4" t="s">
        <v>837</v>
      </c>
      <c r="C1273" s="4" t="str">
        <f>"潘菲"</f>
        <v>潘菲</v>
      </c>
      <c r="D1273" s="3" t="s">
        <v>1035</v>
      </c>
    </row>
    <row r="1274" spans="1:4" ht="30" customHeight="1">
      <c r="A1274" s="3">
        <v>1272</v>
      </c>
      <c r="B1274" s="4" t="s">
        <v>837</v>
      </c>
      <c r="C1274" s="4" t="str">
        <f>"王二"</f>
        <v>王二</v>
      </c>
      <c r="D1274" s="3" t="s">
        <v>1036</v>
      </c>
    </row>
    <row r="1275" spans="1:4" ht="30" customHeight="1">
      <c r="A1275" s="3">
        <v>1273</v>
      </c>
      <c r="B1275" s="4" t="s">
        <v>837</v>
      </c>
      <c r="C1275" s="4" t="str">
        <f>"李梦怡"</f>
        <v>李梦怡</v>
      </c>
      <c r="D1275" s="3" t="s">
        <v>1037</v>
      </c>
    </row>
    <row r="1276" spans="1:4" ht="30" customHeight="1">
      <c r="A1276" s="3">
        <v>1274</v>
      </c>
      <c r="B1276" s="4" t="s">
        <v>837</v>
      </c>
      <c r="C1276" s="4" t="str">
        <f>"蒲高茜"</f>
        <v>蒲高茜</v>
      </c>
      <c r="D1276" s="3" t="s">
        <v>189</v>
      </c>
    </row>
    <row r="1277" spans="1:4" ht="30" customHeight="1">
      <c r="A1277" s="3">
        <v>1275</v>
      </c>
      <c r="B1277" s="4" t="s">
        <v>837</v>
      </c>
      <c r="C1277" s="4" t="str">
        <f>"李翠梅"</f>
        <v>李翠梅</v>
      </c>
      <c r="D1277" s="3" t="s">
        <v>1038</v>
      </c>
    </row>
    <row r="1278" spans="1:4" ht="30" customHeight="1">
      <c r="A1278" s="3">
        <v>1276</v>
      </c>
      <c r="B1278" s="4" t="s">
        <v>837</v>
      </c>
      <c r="C1278" s="4" t="str">
        <f>"李妹妹"</f>
        <v>李妹妹</v>
      </c>
      <c r="D1278" s="3" t="s">
        <v>342</v>
      </c>
    </row>
    <row r="1279" spans="1:4" ht="30" customHeight="1">
      <c r="A1279" s="3">
        <v>1277</v>
      </c>
      <c r="B1279" s="4" t="s">
        <v>837</v>
      </c>
      <c r="C1279" s="4" t="str">
        <f>"林蕾"</f>
        <v>林蕾</v>
      </c>
      <c r="D1279" s="3" t="s">
        <v>1039</v>
      </c>
    </row>
    <row r="1280" spans="1:4" ht="30" customHeight="1">
      <c r="A1280" s="3">
        <v>1278</v>
      </c>
      <c r="B1280" s="4" t="s">
        <v>837</v>
      </c>
      <c r="C1280" s="4" t="str">
        <f>"王华月"</f>
        <v>王华月</v>
      </c>
      <c r="D1280" s="3" t="s">
        <v>1040</v>
      </c>
    </row>
    <row r="1281" spans="1:4" ht="30" customHeight="1">
      <c r="A1281" s="3">
        <v>1279</v>
      </c>
      <c r="B1281" s="4" t="s">
        <v>837</v>
      </c>
      <c r="C1281" s="4" t="str">
        <f>"冉繁荣"</f>
        <v>冉繁荣</v>
      </c>
      <c r="D1281" s="3" t="s">
        <v>1041</v>
      </c>
    </row>
    <row r="1282" spans="1:4" ht="30" customHeight="1">
      <c r="A1282" s="3">
        <v>1280</v>
      </c>
      <c r="B1282" s="4" t="s">
        <v>837</v>
      </c>
      <c r="C1282" s="4" t="str">
        <f>"陈小婷"</f>
        <v>陈小婷</v>
      </c>
      <c r="D1282" s="3" t="s">
        <v>1042</v>
      </c>
    </row>
    <row r="1283" spans="1:4" ht="30" customHeight="1">
      <c r="A1283" s="3">
        <v>1281</v>
      </c>
      <c r="B1283" s="4" t="s">
        <v>837</v>
      </c>
      <c r="C1283" s="4" t="str">
        <f>"杜海芬"</f>
        <v>杜海芬</v>
      </c>
      <c r="D1283" s="3" t="s">
        <v>1043</v>
      </c>
    </row>
    <row r="1284" spans="1:4" ht="30" customHeight="1">
      <c r="A1284" s="3">
        <v>1282</v>
      </c>
      <c r="B1284" s="4" t="s">
        <v>837</v>
      </c>
      <c r="C1284" s="4" t="str">
        <f>"何晓玲"</f>
        <v>何晓玲</v>
      </c>
      <c r="D1284" s="3" t="s">
        <v>1044</v>
      </c>
    </row>
    <row r="1285" spans="1:4" ht="30" customHeight="1">
      <c r="A1285" s="3">
        <v>1283</v>
      </c>
      <c r="B1285" s="4" t="s">
        <v>837</v>
      </c>
      <c r="C1285" s="4" t="str">
        <f>"邢露露"</f>
        <v>邢露露</v>
      </c>
      <c r="D1285" s="3" t="s">
        <v>1045</v>
      </c>
    </row>
    <row r="1286" spans="1:4" ht="30" customHeight="1">
      <c r="A1286" s="3">
        <v>1284</v>
      </c>
      <c r="B1286" s="4" t="s">
        <v>837</v>
      </c>
      <c r="C1286" s="4" t="str">
        <f>"吴少云"</f>
        <v>吴少云</v>
      </c>
      <c r="D1286" s="3" t="s">
        <v>906</v>
      </c>
    </row>
    <row r="1287" spans="1:4" ht="30" customHeight="1">
      <c r="A1287" s="3">
        <v>1285</v>
      </c>
      <c r="B1287" s="4" t="s">
        <v>837</v>
      </c>
      <c r="C1287" s="4" t="str">
        <f>"吴燕梅"</f>
        <v>吴燕梅</v>
      </c>
      <c r="D1287" s="3" t="s">
        <v>1046</v>
      </c>
    </row>
    <row r="1288" spans="1:4" ht="30" customHeight="1">
      <c r="A1288" s="3">
        <v>1286</v>
      </c>
      <c r="B1288" s="4" t="s">
        <v>837</v>
      </c>
      <c r="C1288" s="4" t="str">
        <f>"陈琪"</f>
        <v>陈琪</v>
      </c>
      <c r="D1288" s="3" t="s">
        <v>1047</v>
      </c>
    </row>
    <row r="1289" spans="1:4" ht="30" customHeight="1">
      <c r="A1289" s="3">
        <v>1287</v>
      </c>
      <c r="B1289" s="4" t="s">
        <v>837</v>
      </c>
      <c r="C1289" s="4" t="str">
        <f>"王曼玲"</f>
        <v>王曼玲</v>
      </c>
      <c r="D1289" s="3" t="s">
        <v>246</v>
      </c>
    </row>
    <row r="1290" spans="1:4" ht="30" customHeight="1">
      <c r="A1290" s="3">
        <v>1288</v>
      </c>
      <c r="B1290" s="4" t="s">
        <v>837</v>
      </c>
      <c r="C1290" s="4" t="str">
        <f>"陈霞"</f>
        <v>陈霞</v>
      </c>
      <c r="D1290" s="3" t="s">
        <v>1048</v>
      </c>
    </row>
    <row r="1291" spans="1:4" ht="30" customHeight="1">
      <c r="A1291" s="3">
        <v>1289</v>
      </c>
      <c r="B1291" s="4" t="s">
        <v>837</v>
      </c>
      <c r="C1291" s="4" t="str">
        <f>"裴史霜"</f>
        <v>裴史霜</v>
      </c>
      <c r="D1291" s="3" t="s">
        <v>593</v>
      </c>
    </row>
    <row r="1292" spans="1:4" ht="30" customHeight="1">
      <c r="A1292" s="3">
        <v>1290</v>
      </c>
      <c r="B1292" s="4" t="s">
        <v>837</v>
      </c>
      <c r="C1292" s="4" t="str">
        <f>"卢小婷"</f>
        <v>卢小婷</v>
      </c>
      <c r="D1292" s="3" t="s">
        <v>1049</v>
      </c>
    </row>
    <row r="1293" spans="1:4" ht="30" customHeight="1">
      <c r="A1293" s="3">
        <v>1291</v>
      </c>
      <c r="B1293" s="4" t="s">
        <v>837</v>
      </c>
      <c r="C1293" s="4" t="str">
        <f>"冯珊珊"</f>
        <v>冯珊珊</v>
      </c>
      <c r="D1293" s="3" t="s">
        <v>1050</v>
      </c>
    </row>
    <row r="1294" spans="1:4" ht="30" customHeight="1">
      <c r="A1294" s="3">
        <v>1292</v>
      </c>
      <c r="B1294" s="4" t="s">
        <v>837</v>
      </c>
      <c r="C1294" s="4" t="str">
        <f>"邢敏"</f>
        <v>邢敏</v>
      </c>
      <c r="D1294" s="3" t="s">
        <v>1012</v>
      </c>
    </row>
    <row r="1295" spans="1:4" ht="30" customHeight="1">
      <c r="A1295" s="3">
        <v>1293</v>
      </c>
      <c r="B1295" s="4" t="s">
        <v>837</v>
      </c>
      <c r="C1295" s="4" t="str">
        <f>"姚翠菁"</f>
        <v>姚翠菁</v>
      </c>
      <c r="D1295" s="3" t="s">
        <v>332</v>
      </c>
    </row>
    <row r="1296" spans="1:4" ht="30" customHeight="1">
      <c r="A1296" s="3">
        <v>1294</v>
      </c>
      <c r="B1296" s="4" t="s">
        <v>837</v>
      </c>
      <c r="C1296" s="4" t="str">
        <f>"周文睿"</f>
        <v>周文睿</v>
      </c>
      <c r="D1296" s="3" t="s">
        <v>1051</v>
      </c>
    </row>
    <row r="1297" spans="1:4" ht="30" customHeight="1">
      <c r="A1297" s="3">
        <v>1295</v>
      </c>
      <c r="B1297" s="4" t="s">
        <v>837</v>
      </c>
      <c r="C1297" s="4" t="str">
        <f>"郭玲珠"</f>
        <v>郭玲珠</v>
      </c>
      <c r="D1297" s="3" t="s">
        <v>394</v>
      </c>
    </row>
    <row r="1298" spans="1:4" ht="30" customHeight="1">
      <c r="A1298" s="3">
        <v>1296</v>
      </c>
      <c r="B1298" s="4" t="s">
        <v>837</v>
      </c>
      <c r="C1298" s="4" t="str">
        <f>"王玲兰"</f>
        <v>王玲兰</v>
      </c>
      <c r="D1298" s="3" t="s">
        <v>21</v>
      </c>
    </row>
    <row r="1299" spans="1:4" ht="30" customHeight="1">
      <c r="A1299" s="3">
        <v>1297</v>
      </c>
      <c r="B1299" s="4" t="s">
        <v>837</v>
      </c>
      <c r="C1299" s="4" t="str">
        <f>"肖巧慧"</f>
        <v>肖巧慧</v>
      </c>
      <c r="D1299" s="3" t="s">
        <v>895</v>
      </c>
    </row>
    <row r="1300" spans="1:4" ht="30" customHeight="1">
      <c r="A1300" s="3">
        <v>1298</v>
      </c>
      <c r="B1300" s="4" t="s">
        <v>837</v>
      </c>
      <c r="C1300" s="4" t="str">
        <f>"马丽"</f>
        <v>马丽</v>
      </c>
      <c r="D1300" s="3" t="s">
        <v>1052</v>
      </c>
    </row>
    <row r="1301" spans="1:4" ht="30" customHeight="1">
      <c r="A1301" s="3">
        <v>1299</v>
      </c>
      <c r="B1301" s="4" t="s">
        <v>837</v>
      </c>
      <c r="C1301" s="4" t="str">
        <f>"麦明春"</f>
        <v>麦明春</v>
      </c>
      <c r="D1301" s="3" t="s">
        <v>1053</v>
      </c>
    </row>
    <row r="1302" spans="1:4" ht="30" customHeight="1">
      <c r="A1302" s="3">
        <v>1300</v>
      </c>
      <c r="B1302" s="4" t="s">
        <v>837</v>
      </c>
      <c r="C1302" s="4" t="str">
        <f>"单思维"</f>
        <v>单思维</v>
      </c>
      <c r="D1302" s="3" t="s">
        <v>225</v>
      </c>
    </row>
    <row r="1303" spans="1:4" ht="30" customHeight="1">
      <c r="A1303" s="3">
        <v>1301</v>
      </c>
      <c r="B1303" s="4" t="s">
        <v>837</v>
      </c>
      <c r="C1303" s="4" t="str">
        <f>"吴美萱"</f>
        <v>吴美萱</v>
      </c>
      <c r="D1303" s="3" t="s">
        <v>1054</v>
      </c>
    </row>
    <row r="1304" spans="1:4" ht="30" customHeight="1">
      <c r="A1304" s="3">
        <v>1302</v>
      </c>
      <c r="B1304" s="4" t="s">
        <v>837</v>
      </c>
      <c r="C1304" s="4" t="str">
        <f>"容健巧"</f>
        <v>容健巧</v>
      </c>
      <c r="D1304" s="3" t="s">
        <v>1055</v>
      </c>
    </row>
    <row r="1305" spans="1:4" ht="30" customHeight="1">
      <c r="A1305" s="3">
        <v>1303</v>
      </c>
      <c r="B1305" s="4" t="s">
        <v>837</v>
      </c>
      <c r="C1305" s="4" t="str">
        <f>"董朝燕"</f>
        <v>董朝燕</v>
      </c>
      <c r="D1305" s="3" t="s">
        <v>77</v>
      </c>
    </row>
    <row r="1306" spans="1:4" ht="30" customHeight="1">
      <c r="A1306" s="3">
        <v>1304</v>
      </c>
      <c r="B1306" s="4" t="s">
        <v>837</v>
      </c>
      <c r="C1306" s="4" t="str">
        <f>"王小眉"</f>
        <v>王小眉</v>
      </c>
      <c r="D1306" s="3" t="s">
        <v>1056</v>
      </c>
    </row>
    <row r="1307" spans="1:4" ht="30" customHeight="1">
      <c r="A1307" s="3">
        <v>1305</v>
      </c>
      <c r="B1307" s="4" t="s">
        <v>837</v>
      </c>
      <c r="C1307" s="4" t="str">
        <f>"卢芳珍"</f>
        <v>卢芳珍</v>
      </c>
      <c r="D1307" s="3" t="s">
        <v>1057</v>
      </c>
    </row>
    <row r="1308" spans="1:4" ht="30" customHeight="1">
      <c r="A1308" s="3">
        <v>1306</v>
      </c>
      <c r="B1308" s="4" t="s">
        <v>837</v>
      </c>
      <c r="C1308" s="4" t="str">
        <f>"胡梦欢"</f>
        <v>胡梦欢</v>
      </c>
      <c r="D1308" s="3" t="s">
        <v>1058</v>
      </c>
    </row>
    <row r="1309" spans="1:4" ht="30" customHeight="1">
      <c r="A1309" s="3">
        <v>1307</v>
      </c>
      <c r="B1309" s="4" t="s">
        <v>837</v>
      </c>
      <c r="C1309" s="4" t="str">
        <f>"符少颖"</f>
        <v>符少颖</v>
      </c>
      <c r="D1309" s="3" t="s">
        <v>1059</v>
      </c>
    </row>
    <row r="1310" spans="1:4" ht="30" customHeight="1">
      <c r="A1310" s="3">
        <v>1308</v>
      </c>
      <c r="B1310" s="4" t="s">
        <v>837</v>
      </c>
      <c r="C1310" s="4" t="str">
        <f>"黎幸平"</f>
        <v>黎幸平</v>
      </c>
      <c r="D1310" s="3" t="s">
        <v>242</v>
      </c>
    </row>
    <row r="1311" spans="1:4" ht="30" customHeight="1">
      <c r="A1311" s="3">
        <v>1309</v>
      </c>
      <c r="B1311" s="4" t="s">
        <v>837</v>
      </c>
      <c r="C1311" s="4" t="str">
        <f>"陈彩雪"</f>
        <v>陈彩雪</v>
      </c>
      <c r="D1311" s="3" t="s">
        <v>1060</v>
      </c>
    </row>
    <row r="1312" spans="1:4" ht="30" customHeight="1">
      <c r="A1312" s="3">
        <v>1310</v>
      </c>
      <c r="B1312" s="4" t="s">
        <v>837</v>
      </c>
      <c r="C1312" s="4" t="str">
        <f>"郑薇"</f>
        <v>郑薇</v>
      </c>
      <c r="D1312" s="3" t="s">
        <v>1061</v>
      </c>
    </row>
    <row r="1313" spans="1:4" ht="30" customHeight="1">
      <c r="A1313" s="3">
        <v>1311</v>
      </c>
      <c r="B1313" s="4" t="s">
        <v>837</v>
      </c>
      <c r="C1313" s="4" t="str">
        <f>"陈静花"</f>
        <v>陈静花</v>
      </c>
      <c r="D1313" s="3" t="s">
        <v>1062</v>
      </c>
    </row>
    <row r="1314" spans="1:4" ht="30" customHeight="1">
      <c r="A1314" s="3">
        <v>1312</v>
      </c>
      <c r="B1314" s="4" t="s">
        <v>837</v>
      </c>
      <c r="C1314" s="4" t="str">
        <f>"周茹"</f>
        <v>周茹</v>
      </c>
      <c r="D1314" s="3" t="s">
        <v>1063</v>
      </c>
    </row>
    <row r="1315" spans="1:4" ht="30" customHeight="1">
      <c r="A1315" s="3">
        <v>1313</v>
      </c>
      <c r="B1315" s="4" t="s">
        <v>837</v>
      </c>
      <c r="C1315" s="4" t="str">
        <f>"朱行莎"</f>
        <v>朱行莎</v>
      </c>
      <c r="D1315" s="3" t="s">
        <v>1064</v>
      </c>
    </row>
    <row r="1316" spans="1:4" ht="30" customHeight="1">
      <c r="A1316" s="3">
        <v>1314</v>
      </c>
      <c r="B1316" s="4" t="s">
        <v>837</v>
      </c>
      <c r="C1316" s="4" t="str">
        <f>"张曼"</f>
        <v>张曼</v>
      </c>
      <c r="D1316" s="3" t="s">
        <v>1065</v>
      </c>
    </row>
    <row r="1317" spans="1:4" ht="30" customHeight="1">
      <c r="A1317" s="3">
        <v>1315</v>
      </c>
      <c r="B1317" s="4" t="s">
        <v>837</v>
      </c>
      <c r="C1317" s="4" t="str">
        <f>"邵丽霞"</f>
        <v>邵丽霞</v>
      </c>
      <c r="D1317" s="3" t="s">
        <v>1066</v>
      </c>
    </row>
    <row r="1318" spans="1:4" ht="30" customHeight="1">
      <c r="A1318" s="3">
        <v>1316</v>
      </c>
      <c r="B1318" s="4" t="s">
        <v>837</v>
      </c>
      <c r="C1318" s="4" t="str">
        <f>"周岩"</f>
        <v>周岩</v>
      </c>
      <c r="D1318" s="3" t="s">
        <v>1058</v>
      </c>
    </row>
    <row r="1319" spans="1:4" ht="30" customHeight="1">
      <c r="A1319" s="3">
        <v>1317</v>
      </c>
      <c r="B1319" s="4" t="s">
        <v>837</v>
      </c>
      <c r="C1319" s="4" t="str">
        <f>"符小青"</f>
        <v>符小青</v>
      </c>
      <c r="D1319" s="3" t="s">
        <v>1067</v>
      </c>
    </row>
    <row r="1320" spans="1:4" ht="30" customHeight="1">
      <c r="A1320" s="3">
        <v>1318</v>
      </c>
      <c r="B1320" s="4" t="s">
        <v>837</v>
      </c>
      <c r="C1320" s="4" t="str">
        <f>"许月丽"</f>
        <v>许月丽</v>
      </c>
      <c r="D1320" s="3" t="s">
        <v>503</v>
      </c>
    </row>
    <row r="1321" spans="1:4" ht="30" customHeight="1">
      <c r="A1321" s="3">
        <v>1319</v>
      </c>
      <c r="B1321" s="4" t="s">
        <v>837</v>
      </c>
      <c r="C1321" s="4" t="str">
        <f>"汤世阳"</f>
        <v>汤世阳</v>
      </c>
      <c r="D1321" s="3" t="s">
        <v>1068</v>
      </c>
    </row>
    <row r="1322" spans="1:4" ht="30" customHeight="1">
      <c r="A1322" s="3">
        <v>1320</v>
      </c>
      <c r="B1322" s="4" t="s">
        <v>837</v>
      </c>
      <c r="C1322" s="4" t="str">
        <f>"赵坤相"</f>
        <v>赵坤相</v>
      </c>
      <c r="D1322" s="3" t="s">
        <v>1069</v>
      </c>
    </row>
    <row r="1323" spans="1:4" ht="30" customHeight="1">
      <c r="A1323" s="3">
        <v>1321</v>
      </c>
      <c r="B1323" s="4" t="s">
        <v>837</v>
      </c>
      <c r="C1323" s="4" t="str">
        <f>"符春草"</f>
        <v>符春草</v>
      </c>
      <c r="D1323" s="3" t="s">
        <v>1070</v>
      </c>
    </row>
    <row r="1324" spans="1:4" ht="30" customHeight="1">
      <c r="A1324" s="3">
        <v>1322</v>
      </c>
      <c r="B1324" s="4" t="s">
        <v>837</v>
      </c>
      <c r="C1324" s="4" t="str">
        <f>"郑丽银"</f>
        <v>郑丽银</v>
      </c>
      <c r="D1324" s="3" t="s">
        <v>1071</v>
      </c>
    </row>
    <row r="1325" spans="1:4" ht="30" customHeight="1">
      <c r="A1325" s="3">
        <v>1323</v>
      </c>
      <c r="B1325" s="4" t="s">
        <v>837</v>
      </c>
      <c r="C1325" s="4" t="str">
        <f>"郑雪君"</f>
        <v>郑雪君</v>
      </c>
      <c r="D1325" s="3" t="s">
        <v>1072</v>
      </c>
    </row>
    <row r="1326" spans="1:4" ht="30" customHeight="1">
      <c r="A1326" s="3">
        <v>1324</v>
      </c>
      <c r="B1326" s="4" t="s">
        <v>837</v>
      </c>
      <c r="C1326" s="4" t="str">
        <f>"曾坤"</f>
        <v>曾坤</v>
      </c>
      <c r="D1326" s="3" t="s">
        <v>1073</v>
      </c>
    </row>
    <row r="1327" spans="1:4" ht="30" customHeight="1">
      <c r="A1327" s="3">
        <v>1325</v>
      </c>
      <c r="B1327" s="4" t="s">
        <v>837</v>
      </c>
      <c r="C1327" s="4" t="str">
        <f>"赵民英"</f>
        <v>赵民英</v>
      </c>
      <c r="D1327" s="3" t="s">
        <v>971</v>
      </c>
    </row>
    <row r="1328" spans="1:4" ht="30" customHeight="1">
      <c r="A1328" s="3">
        <v>1326</v>
      </c>
      <c r="B1328" s="4" t="s">
        <v>837</v>
      </c>
      <c r="C1328" s="4" t="str">
        <f>"黄媛媛"</f>
        <v>黄媛媛</v>
      </c>
      <c r="D1328" s="3" t="s">
        <v>1074</v>
      </c>
    </row>
    <row r="1329" spans="1:4" ht="30" customHeight="1">
      <c r="A1329" s="3">
        <v>1327</v>
      </c>
      <c r="B1329" s="4" t="s">
        <v>837</v>
      </c>
      <c r="C1329" s="4" t="str">
        <f>"彭舒凤"</f>
        <v>彭舒凤</v>
      </c>
      <c r="D1329" s="3" t="s">
        <v>925</v>
      </c>
    </row>
    <row r="1330" spans="1:4" ht="30" customHeight="1">
      <c r="A1330" s="3">
        <v>1328</v>
      </c>
      <c r="B1330" s="4" t="s">
        <v>837</v>
      </c>
      <c r="C1330" s="4" t="str">
        <f>"叶紫佳"</f>
        <v>叶紫佳</v>
      </c>
      <c r="D1330" s="3" t="s">
        <v>1075</v>
      </c>
    </row>
    <row r="1331" spans="1:4" ht="30" customHeight="1">
      <c r="A1331" s="3">
        <v>1329</v>
      </c>
      <c r="B1331" s="4" t="s">
        <v>837</v>
      </c>
      <c r="C1331" s="4" t="str">
        <f>"赵秀香"</f>
        <v>赵秀香</v>
      </c>
      <c r="D1331" s="3" t="s">
        <v>1076</v>
      </c>
    </row>
    <row r="1332" spans="1:4" ht="30" customHeight="1">
      <c r="A1332" s="3">
        <v>1330</v>
      </c>
      <c r="B1332" s="4" t="s">
        <v>837</v>
      </c>
      <c r="C1332" s="4" t="str">
        <f>"田卫平"</f>
        <v>田卫平</v>
      </c>
      <c r="D1332" s="3" t="s">
        <v>1077</v>
      </c>
    </row>
    <row r="1333" spans="1:4" ht="30" customHeight="1">
      <c r="A1333" s="3">
        <v>1331</v>
      </c>
      <c r="B1333" s="4" t="s">
        <v>837</v>
      </c>
      <c r="C1333" s="4" t="str">
        <f>"彭素红"</f>
        <v>彭素红</v>
      </c>
      <c r="D1333" s="3" t="s">
        <v>1078</v>
      </c>
    </row>
    <row r="1334" spans="1:4" ht="30" customHeight="1">
      <c r="A1334" s="3">
        <v>1332</v>
      </c>
      <c r="B1334" s="4" t="s">
        <v>837</v>
      </c>
      <c r="C1334" s="4" t="str">
        <f>"陈飞臻"</f>
        <v>陈飞臻</v>
      </c>
      <c r="D1334" s="3" t="s">
        <v>1079</v>
      </c>
    </row>
    <row r="1335" spans="1:4" ht="30" customHeight="1">
      <c r="A1335" s="3">
        <v>1333</v>
      </c>
      <c r="B1335" s="4" t="s">
        <v>837</v>
      </c>
      <c r="C1335" s="4" t="str">
        <f>"王玫"</f>
        <v>王玫</v>
      </c>
      <c r="D1335" s="3" t="s">
        <v>832</v>
      </c>
    </row>
    <row r="1336" spans="1:4" ht="30" customHeight="1">
      <c r="A1336" s="3">
        <v>1334</v>
      </c>
      <c r="B1336" s="4" t="s">
        <v>837</v>
      </c>
      <c r="C1336" s="4" t="str">
        <f>"陈君"</f>
        <v>陈君</v>
      </c>
      <c r="D1336" s="3" t="s">
        <v>1080</v>
      </c>
    </row>
    <row r="1337" spans="1:4" ht="30" customHeight="1">
      <c r="A1337" s="3">
        <v>1335</v>
      </c>
      <c r="B1337" s="4" t="s">
        <v>837</v>
      </c>
      <c r="C1337" s="4" t="str">
        <f>"王圆圆"</f>
        <v>王圆圆</v>
      </c>
      <c r="D1337" s="3" t="s">
        <v>364</v>
      </c>
    </row>
    <row r="1338" spans="1:4" ht="30" customHeight="1">
      <c r="A1338" s="3">
        <v>1336</v>
      </c>
      <c r="B1338" s="4" t="s">
        <v>837</v>
      </c>
      <c r="C1338" s="4" t="str">
        <f>"罗玲玲"</f>
        <v>罗玲玲</v>
      </c>
      <c r="D1338" s="3" t="s">
        <v>1081</v>
      </c>
    </row>
    <row r="1339" spans="1:4" ht="30" customHeight="1">
      <c r="A1339" s="3">
        <v>1337</v>
      </c>
      <c r="B1339" s="4" t="s">
        <v>837</v>
      </c>
      <c r="C1339" s="4" t="str">
        <f>"兰婷"</f>
        <v>兰婷</v>
      </c>
      <c r="D1339" s="3" t="s">
        <v>596</v>
      </c>
    </row>
    <row r="1340" spans="1:4" ht="30" customHeight="1">
      <c r="A1340" s="3">
        <v>1338</v>
      </c>
      <c r="B1340" s="4" t="s">
        <v>837</v>
      </c>
      <c r="C1340" s="4" t="str">
        <f>"孟梦"</f>
        <v>孟梦</v>
      </c>
      <c r="D1340" s="3" t="s">
        <v>1082</v>
      </c>
    </row>
    <row r="1341" spans="1:4" ht="30" customHeight="1">
      <c r="A1341" s="3">
        <v>1339</v>
      </c>
      <c r="B1341" s="4" t="s">
        <v>837</v>
      </c>
      <c r="C1341" s="4" t="str">
        <f>"吕婉"</f>
        <v>吕婉</v>
      </c>
      <c r="D1341" s="3" t="s">
        <v>1083</v>
      </c>
    </row>
    <row r="1342" spans="1:4" ht="30" customHeight="1">
      <c r="A1342" s="3">
        <v>1340</v>
      </c>
      <c r="B1342" s="4" t="s">
        <v>837</v>
      </c>
      <c r="C1342" s="4" t="str">
        <f>"汤芬芬"</f>
        <v>汤芬芬</v>
      </c>
      <c r="D1342" s="3" t="s">
        <v>1064</v>
      </c>
    </row>
    <row r="1343" spans="1:4" ht="30" customHeight="1">
      <c r="A1343" s="3">
        <v>1341</v>
      </c>
      <c r="B1343" s="4" t="s">
        <v>837</v>
      </c>
      <c r="C1343" s="4" t="str">
        <f>"吴青"</f>
        <v>吴青</v>
      </c>
      <c r="D1343" s="3" t="s">
        <v>581</v>
      </c>
    </row>
    <row r="1344" spans="1:4" ht="30" customHeight="1">
      <c r="A1344" s="3">
        <v>1342</v>
      </c>
      <c r="B1344" s="4" t="s">
        <v>837</v>
      </c>
      <c r="C1344" s="4" t="str">
        <f>"倪海燕"</f>
        <v>倪海燕</v>
      </c>
      <c r="D1344" s="3" t="s">
        <v>68</v>
      </c>
    </row>
    <row r="1345" spans="1:4" ht="30" customHeight="1">
      <c r="A1345" s="3">
        <v>1343</v>
      </c>
      <c r="B1345" s="4" t="s">
        <v>837</v>
      </c>
      <c r="C1345" s="4" t="str">
        <f>"莫海元"</f>
        <v>莫海元</v>
      </c>
      <c r="D1345" s="3" t="s">
        <v>1084</v>
      </c>
    </row>
    <row r="1346" spans="1:4" ht="30" customHeight="1">
      <c r="A1346" s="3">
        <v>1344</v>
      </c>
      <c r="B1346" s="4" t="s">
        <v>837</v>
      </c>
      <c r="C1346" s="4" t="str">
        <f>"颜杨"</f>
        <v>颜杨</v>
      </c>
      <c r="D1346" s="3" t="s">
        <v>1085</v>
      </c>
    </row>
    <row r="1347" spans="1:4" ht="30" customHeight="1">
      <c r="A1347" s="3">
        <v>1345</v>
      </c>
      <c r="B1347" s="4" t="s">
        <v>837</v>
      </c>
      <c r="C1347" s="4" t="str">
        <f>"林道娇"</f>
        <v>林道娇</v>
      </c>
      <c r="D1347" s="3" t="s">
        <v>1086</v>
      </c>
    </row>
    <row r="1348" spans="1:4" ht="30" customHeight="1">
      <c r="A1348" s="3">
        <v>1346</v>
      </c>
      <c r="B1348" s="4" t="s">
        <v>837</v>
      </c>
      <c r="C1348" s="4" t="str">
        <f>"符亚菊"</f>
        <v>符亚菊</v>
      </c>
      <c r="D1348" s="3" t="s">
        <v>1087</v>
      </c>
    </row>
    <row r="1349" spans="1:4" ht="30" customHeight="1">
      <c r="A1349" s="3">
        <v>1347</v>
      </c>
      <c r="B1349" s="4" t="s">
        <v>837</v>
      </c>
      <c r="C1349" s="4" t="str">
        <f>"陈积媛"</f>
        <v>陈积媛</v>
      </c>
      <c r="D1349" s="3" t="s">
        <v>824</v>
      </c>
    </row>
    <row r="1350" spans="1:4" ht="30" customHeight="1">
      <c r="A1350" s="3">
        <v>1348</v>
      </c>
      <c r="B1350" s="4" t="s">
        <v>837</v>
      </c>
      <c r="C1350" s="4" t="str">
        <f>"陈雅"</f>
        <v>陈雅</v>
      </c>
      <c r="D1350" s="3" t="s">
        <v>923</v>
      </c>
    </row>
    <row r="1351" spans="1:4" ht="30" customHeight="1">
      <c r="A1351" s="3">
        <v>1349</v>
      </c>
      <c r="B1351" s="4" t="s">
        <v>837</v>
      </c>
      <c r="C1351" s="4" t="str">
        <f>"张小莉"</f>
        <v>张小莉</v>
      </c>
      <c r="D1351" s="3" t="s">
        <v>1088</v>
      </c>
    </row>
    <row r="1352" spans="1:4" ht="30" customHeight="1">
      <c r="A1352" s="3">
        <v>1350</v>
      </c>
      <c r="B1352" s="4" t="s">
        <v>837</v>
      </c>
      <c r="C1352" s="4" t="str">
        <f>"李振妃"</f>
        <v>李振妃</v>
      </c>
      <c r="D1352" s="3" t="s">
        <v>176</v>
      </c>
    </row>
    <row r="1353" spans="1:4" ht="30" customHeight="1">
      <c r="A1353" s="3">
        <v>1351</v>
      </c>
      <c r="B1353" s="4" t="s">
        <v>837</v>
      </c>
      <c r="C1353" s="4" t="str">
        <f>"杨晨"</f>
        <v>杨晨</v>
      </c>
      <c r="D1353" s="3" t="s">
        <v>39</v>
      </c>
    </row>
    <row r="1354" spans="1:4" ht="30" customHeight="1">
      <c r="A1354" s="3">
        <v>1352</v>
      </c>
      <c r="B1354" s="4" t="s">
        <v>837</v>
      </c>
      <c r="C1354" s="4" t="str">
        <f>"陈青青"</f>
        <v>陈青青</v>
      </c>
      <c r="D1354" s="3" t="s">
        <v>1089</v>
      </c>
    </row>
    <row r="1355" spans="1:4" ht="30" customHeight="1">
      <c r="A1355" s="3">
        <v>1353</v>
      </c>
      <c r="B1355" s="4" t="s">
        <v>837</v>
      </c>
      <c r="C1355" s="4" t="str">
        <f>"李苗苗"</f>
        <v>李苗苗</v>
      </c>
      <c r="D1355" s="3" t="s">
        <v>1090</v>
      </c>
    </row>
    <row r="1356" spans="1:4" ht="30" customHeight="1">
      <c r="A1356" s="3">
        <v>1354</v>
      </c>
      <c r="B1356" s="4" t="s">
        <v>837</v>
      </c>
      <c r="C1356" s="4" t="str">
        <f>"钟敏妮"</f>
        <v>钟敏妮</v>
      </c>
      <c r="D1356" s="3" t="s">
        <v>1091</v>
      </c>
    </row>
    <row r="1357" spans="1:4" ht="30" customHeight="1">
      <c r="A1357" s="3">
        <v>1355</v>
      </c>
      <c r="B1357" s="4" t="s">
        <v>837</v>
      </c>
      <c r="C1357" s="4" t="str">
        <f>"李杏桃"</f>
        <v>李杏桃</v>
      </c>
      <c r="D1357" s="3" t="s">
        <v>1092</v>
      </c>
    </row>
    <row r="1358" spans="1:4" ht="30" customHeight="1">
      <c r="A1358" s="3">
        <v>1356</v>
      </c>
      <c r="B1358" s="4" t="s">
        <v>837</v>
      </c>
      <c r="C1358" s="4" t="str">
        <f>"林青云"</f>
        <v>林青云</v>
      </c>
      <c r="D1358" s="3" t="s">
        <v>624</v>
      </c>
    </row>
    <row r="1359" spans="1:4" ht="30" customHeight="1">
      <c r="A1359" s="3">
        <v>1357</v>
      </c>
      <c r="B1359" s="4" t="s">
        <v>837</v>
      </c>
      <c r="C1359" s="4" t="str">
        <f>"容镜巧"</f>
        <v>容镜巧</v>
      </c>
      <c r="D1359" s="3" t="s">
        <v>1093</v>
      </c>
    </row>
    <row r="1360" spans="1:4" ht="30" customHeight="1">
      <c r="A1360" s="3">
        <v>1358</v>
      </c>
      <c r="B1360" s="4" t="s">
        <v>837</v>
      </c>
      <c r="C1360" s="4" t="str">
        <f>"李丽拉"</f>
        <v>李丽拉</v>
      </c>
      <c r="D1360" s="3" t="s">
        <v>1094</v>
      </c>
    </row>
    <row r="1361" spans="1:4" ht="30" customHeight="1">
      <c r="A1361" s="3">
        <v>1359</v>
      </c>
      <c r="B1361" s="4" t="s">
        <v>837</v>
      </c>
      <c r="C1361" s="4" t="str">
        <f>"韦婷"</f>
        <v>韦婷</v>
      </c>
      <c r="D1361" s="3" t="s">
        <v>1095</v>
      </c>
    </row>
    <row r="1362" spans="1:4" ht="30" customHeight="1">
      <c r="A1362" s="3">
        <v>1360</v>
      </c>
      <c r="B1362" s="4" t="s">
        <v>837</v>
      </c>
      <c r="C1362" s="4" t="str">
        <f>"曾萍"</f>
        <v>曾萍</v>
      </c>
      <c r="D1362" s="3" t="s">
        <v>1096</v>
      </c>
    </row>
    <row r="1363" spans="1:4" ht="30" customHeight="1">
      <c r="A1363" s="3">
        <v>1361</v>
      </c>
      <c r="B1363" s="4" t="s">
        <v>837</v>
      </c>
      <c r="C1363" s="4" t="str">
        <f>"王东梅"</f>
        <v>王东梅</v>
      </c>
      <c r="D1363" s="3" t="s">
        <v>1097</v>
      </c>
    </row>
    <row r="1364" spans="1:4" ht="30" customHeight="1">
      <c r="A1364" s="3">
        <v>1362</v>
      </c>
      <c r="B1364" s="4" t="s">
        <v>837</v>
      </c>
      <c r="C1364" s="4" t="str">
        <f>"王素南"</f>
        <v>王素南</v>
      </c>
      <c r="D1364" s="3" t="s">
        <v>1098</v>
      </c>
    </row>
    <row r="1365" spans="1:4" ht="30" customHeight="1">
      <c r="A1365" s="3">
        <v>1363</v>
      </c>
      <c r="B1365" s="4" t="s">
        <v>837</v>
      </c>
      <c r="C1365" s="4" t="str">
        <f>"陈日映"</f>
        <v>陈日映</v>
      </c>
      <c r="D1365" s="3" t="s">
        <v>1099</v>
      </c>
    </row>
    <row r="1366" spans="1:4" ht="30" customHeight="1">
      <c r="A1366" s="3">
        <v>1364</v>
      </c>
      <c r="B1366" s="4" t="s">
        <v>837</v>
      </c>
      <c r="C1366" s="4" t="str">
        <f>"李曼瑜"</f>
        <v>李曼瑜</v>
      </c>
      <c r="D1366" s="3" t="s">
        <v>103</v>
      </c>
    </row>
    <row r="1367" spans="1:4" ht="30" customHeight="1">
      <c r="A1367" s="3">
        <v>1365</v>
      </c>
      <c r="B1367" s="4" t="s">
        <v>837</v>
      </c>
      <c r="C1367" s="4" t="str">
        <f>"唐岸"</f>
        <v>唐岸</v>
      </c>
      <c r="D1367" s="3" t="s">
        <v>1100</v>
      </c>
    </row>
    <row r="1368" spans="1:4" ht="30" customHeight="1">
      <c r="A1368" s="3">
        <v>1366</v>
      </c>
      <c r="B1368" s="4" t="s">
        <v>837</v>
      </c>
      <c r="C1368" s="4" t="str">
        <f>"陈东琳"</f>
        <v>陈东琳</v>
      </c>
      <c r="D1368" s="3" t="s">
        <v>1101</v>
      </c>
    </row>
    <row r="1369" spans="1:4" ht="30" customHeight="1">
      <c r="A1369" s="3">
        <v>1367</v>
      </c>
      <c r="B1369" s="4" t="s">
        <v>837</v>
      </c>
      <c r="C1369" s="4" t="str">
        <f>"梁小茜"</f>
        <v>梁小茜</v>
      </c>
      <c r="D1369" s="3" t="s">
        <v>55</v>
      </c>
    </row>
    <row r="1370" spans="1:4" ht="30" customHeight="1">
      <c r="A1370" s="3">
        <v>1368</v>
      </c>
      <c r="B1370" s="4" t="s">
        <v>837</v>
      </c>
      <c r="C1370" s="4" t="str">
        <f>"吴冰"</f>
        <v>吴冰</v>
      </c>
      <c r="D1370" s="3" t="s">
        <v>657</v>
      </c>
    </row>
    <row r="1371" spans="1:4" ht="30" customHeight="1">
      <c r="A1371" s="3">
        <v>1369</v>
      </c>
      <c r="B1371" s="4" t="s">
        <v>837</v>
      </c>
      <c r="C1371" s="4" t="str">
        <f>"林小湾"</f>
        <v>林小湾</v>
      </c>
      <c r="D1371" s="3" t="s">
        <v>1102</v>
      </c>
    </row>
    <row r="1372" spans="1:4" ht="30" customHeight="1">
      <c r="A1372" s="3">
        <v>1370</v>
      </c>
      <c r="B1372" s="4" t="s">
        <v>837</v>
      </c>
      <c r="C1372" s="4" t="str">
        <f>"王政莹"</f>
        <v>王政莹</v>
      </c>
      <c r="D1372" s="3" t="s">
        <v>735</v>
      </c>
    </row>
    <row r="1373" spans="1:4" ht="30" customHeight="1">
      <c r="A1373" s="3">
        <v>1371</v>
      </c>
      <c r="B1373" s="4" t="s">
        <v>837</v>
      </c>
      <c r="C1373" s="4" t="str">
        <f>"杨蕾"</f>
        <v>杨蕾</v>
      </c>
      <c r="D1373" s="3" t="s">
        <v>1103</v>
      </c>
    </row>
    <row r="1374" spans="1:4" ht="30" customHeight="1">
      <c r="A1374" s="3">
        <v>1372</v>
      </c>
      <c r="B1374" s="4" t="s">
        <v>837</v>
      </c>
      <c r="C1374" s="4" t="str">
        <f>"钟晓莹"</f>
        <v>钟晓莹</v>
      </c>
      <c r="D1374" s="3" t="s">
        <v>455</v>
      </c>
    </row>
    <row r="1375" spans="1:4" ht="30" customHeight="1">
      <c r="A1375" s="3">
        <v>1373</v>
      </c>
      <c r="B1375" s="4" t="s">
        <v>837</v>
      </c>
      <c r="C1375" s="4" t="str">
        <f>"马小珺"</f>
        <v>马小珺</v>
      </c>
      <c r="D1375" s="3" t="s">
        <v>1104</v>
      </c>
    </row>
    <row r="1376" spans="1:4" ht="30" customHeight="1">
      <c r="A1376" s="3">
        <v>1374</v>
      </c>
      <c r="B1376" s="4" t="s">
        <v>837</v>
      </c>
      <c r="C1376" s="4" t="str">
        <f>"蒲娉冰"</f>
        <v>蒲娉冰</v>
      </c>
      <c r="D1376" s="3" t="s">
        <v>574</v>
      </c>
    </row>
    <row r="1377" spans="1:4" ht="30" customHeight="1">
      <c r="A1377" s="3">
        <v>1375</v>
      </c>
      <c r="B1377" s="4" t="s">
        <v>837</v>
      </c>
      <c r="C1377" s="4" t="str">
        <f>"赵建文"</f>
        <v>赵建文</v>
      </c>
      <c r="D1377" s="3" t="s">
        <v>1105</v>
      </c>
    </row>
    <row r="1378" spans="1:4" ht="30" customHeight="1">
      <c r="A1378" s="3">
        <v>1376</v>
      </c>
      <c r="B1378" s="4" t="s">
        <v>837</v>
      </c>
      <c r="C1378" s="4" t="str">
        <f>"罗敏"</f>
        <v>罗敏</v>
      </c>
      <c r="D1378" s="3" t="s">
        <v>1106</v>
      </c>
    </row>
    <row r="1379" spans="1:4" ht="30" customHeight="1">
      <c r="A1379" s="3">
        <v>1377</v>
      </c>
      <c r="B1379" s="4" t="s">
        <v>837</v>
      </c>
      <c r="C1379" s="4" t="str">
        <f>"陈苏杭"</f>
        <v>陈苏杭</v>
      </c>
      <c r="D1379" s="3" t="s">
        <v>1107</v>
      </c>
    </row>
    <row r="1380" spans="1:4" ht="30" customHeight="1">
      <c r="A1380" s="3">
        <v>1378</v>
      </c>
      <c r="B1380" s="4" t="s">
        <v>837</v>
      </c>
      <c r="C1380" s="4" t="str">
        <f>"杨娇惠"</f>
        <v>杨娇惠</v>
      </c>
      <c r="D1380" s="3" t="s">
        <v>593</v>
      </c>
    </row>
    <row r="1381" spans="1:4" ht="30" customHeight="1">
      <c r="A1381" s="3">
        <v>1379</v>
      </c>
      <c r="B1381" s="4" t="s">
        <v>837</v>
      </c>
      <c r="C1381" s="4" t="str">
        <f>"符辉玉"</f>
        <v>符辉玉</v>
      </c>
      <c r="D1381" s="3" t="s">
        <v>329</v>
      </c>
    </row>
    <row r="1382" spans="1:4" ht="30" customHeight="1">
      <c r="A1382" s="3">
        <v>1380</v>
      </c>
      <c r="B1382" s="4" t="s">
        <v>837</v>
      </c>
      <c r="C1382" s="4" t="str">
        <f>"胡正果"</f>
        <v>胡正果</v>
      </c>
      <c r="D1382" s="3" t="s">
        <v>1108</v>
      </c>
    </row>
    <row r="1383" spans="1:4" ht="30" customHeight="1">
      <c r="A1383" s="3">
        <v>1381</v>
      </c>
      <c r="B1383" s="4" t="s">
        <v>837</v>
      </c>
      <c r="C1383" s="4" t="str">
        <f>"陈欢"</f>
        <v>陈欢</v>
      </c>
      <c r="D1383" s="3" t="s">
        <v>1109</v>
      </c>
    </row>
    <row r="1384" spans="1:4" ht="30" customHeight="1">
      <c r="A1384" s="3">
        <v>1382</v>
      </c>
      <c r="B1384" s="4" t="s">
        <v>837</v>
      </c>
      <c r="C1384" s="4" t="str">
        <f>"符丹丹"</f>
        <v>符丹丹</v>
      </c>
      <c r="D1384" s="3" t="s">
        <v>65</v>
      </c>
    </row>
    <row r="1385" spans="1:4" ht="30" customHeight="1">
      <c r="A1385" s="3">
        <v>1383</v>
      </c>
      <c r="B1385" s="4" t="s">
        <v>837</v>
      </c>
      <c r="C1385" s="4" t="str">
        <f>"赵缘"</f>
        <v>赵缘</v>
      </c>
      <c r="D1385" s="3" t="s">
        <v>1110</v>
      </c>
    </row>
    <row r="1386" spans="1:4" ht="30" customHeight="1">
      <c r="A1386" s="3">
        <v>1384</v>
      </c>
      <c r="B1386" s="4" t="s">
        <v>837</v>
      </c>
      <c r="C1386" s="4" t="str">
        <f>"林轻"</f>
        <v>林轻</v>
      </c>
      <c r="D1386" s="3" t="s">
        <v>1111</v>
      </c>
    </row>
    <row r="1387" spans="1:4" ht="30" customHeight="1">
      <c r="A1387" s="3">
        <v>1385</v>
      </c>
      <c r="B1387" s="4" t="s">
        <v>837</v>
      </c>
      <c r="C1387" s="4" t="str">
        <f>"杨冬玲"</f>
        <v>杨冬玲</v>
      </c>
      <c r="D1387" s="3" t="s">
        <v>1112</v>
      </c>
    </row>
    <row r="1388" spans="1:4" ht="30" customHeight="1">
      <c r="A1388" s="3">
        <v>1386</v>
      </c>
      <c r="B1388" s="4" t="s">
        <v>837</v>
      </c>
      <c r="C1388" s="4" t="str">
        <f>"李永菊"</f>
        <v>李永菊</v>
      </c>
      <c r="D1388" s="3" t="s">
        <v>1113</v>
      </c>
    </row>
    <row r="1389" spans="1:4" ht="30" customHeight="1">
      <c r="A1389" s="3">
        <v>1387</v>
      </c>
      <c r="B1389" s="4" t="s">
        <v>837</v>
      </c>
      <c r="C1389" s="4" t="str">
        <f>"张赢天"</f>
        <v>张赢天</v>
      </c>
      <c r="D1389" s="3" t="s">
        <v>1114</v>
      </c>
    </row>
    <row r="1390" spans="1:4" ht="30" customHeight="1">
      <c r="A1390" s="3">
        <v>1388</v>
      </c>
      <c r="B1390" s="4" t="s">
        <v>837</v>
      </c>
      <c r="C1390" s="4" t="str">
        <f>"王玉婷"</f>
        <v>王玉婷</v>
      </c>
      <c r="D1390" s="3" t="s">
        <v>597</v>
      </c>
    </row>
    <row r="1391" spans="1:4" ht="30" customHeight="1">
      <c r="A1391" s="3">
        <v>1389</v>
      </c>
      <c r="B1391" s="4" t="s">
        <v>837</v>
      </c>
      <c r="C1391" s="4" t="str">
        <f>"罗娇"</f>
        <v>罗娇</v>
      </c>
      <c r="D1391" s="3" t="s">
        <v>1115</v>
      </c>
    </row>
    <row r="1392" spans="1:4" ht="30" customHeight="1">
      <c r="A1392" s="3">
        <v>1390</v>
      </c>
      <c r="B1392" s="4" t="s">
        <v>837</v>
      </c>
      <c r="C1392" s="4" t="str">
        <f>"蒲贝贝"</f>
        <v>蒲贝贝</v>
      </c>
      <c r="D1392" s="3" t="s">
        <v>1116</v>
      </c>
    </row>
    <row r="1393" spans="1:4" ht="30" customHeight="1">
      <c r="A1393" s="3">
        <v>1391</v>
      </c>
      <c r="B1393" s="4" t="s">
        <v>837</v>
      </c>
      <c r="C1393" s="4" t="str">
        <f>"吴毓珠"</f>
        <v>吴毓珠</v>
      </c>
      <c r="D1393" s="3" t="s">
        <v>1117</v>
      </c>
    </row>
    <row r="1394" spans="1:4" ht="30" customHeight="1">
      <c r="A1394" s="3">
        <v>1392</v>
      </c>
      <c r="B1394" s="4" t="s">
        <v>837</v>
      </c>
      <c r="C1394" s="4" t="str">
        <f>"李恒舅"</f>
        <v>李恒舅</v>
      </c>
      <c r="D1394" s="3" t="s">
        <v>1118</v>
      </c>
    </row>
    <row r="1395" spans="1:4" ht="30" customHeight="1">
      <c r="A1395" s="3">
        <v>1393</v>
      </c>
      <c r="B1395" s="4" t="s">
        <v>837</v>
      </c>
      <c r="C1395" s="4" t="str">
        <f>"陈燕"</f>
        <v>陈燕</v>
      </c>
      <c r="D1395" s="3" t="s">
        <v>613</v>
      </c>
    </row>
    <row r="1396" spans="1:4" ht="30" customHeight="1">
      <c r="A1396" s="3">
        <v>1394</v>
      </c>
      <c r="B1396" s="4" t="s">
        <v>837</v>
      </c>
      <c r="C1396" s="4" t="str">
        <f>"陈容晴"</f>
        <v>陈容晴</v>
      </c>
      <c r="D1396" s="3" t="s">
        <v>894</v>
      </c>
    </row>
    <row r="1397" spans="1:4" ht="30" customHeight="1">
      <c r="A1397" s="3">
        <v>1395</v>
      </c>
      <c r="B1397" s="4" t="s">
        <v>837</v>
      </c>
      <c r="C1397" s="4" t="str">
        <f>"陈秀珍"</f>
        <v>陈秀珍</v>
      </c>
      <c r="D1397" s="3" t="s">
        <v>1119</v>
      </c>
    </row>
    <row r="1398" spans="1:4" ht="30" customHeight="1">
      <c r="A1398" s="3">
        <v>1396</v>
      </c>
      <c r="B1398" s="4" t="s">
        <v>837</v>
      </c>
      <c r="C1398" s="4" t="str">
        <f>"方莹"</f>
        <v>方莹</v>
      </c>
      <c r="D1398" s="3" t="s">
        <v>1120</v>
      </c>
    </row>
    <row r="1399" spans="1:4" ht="30" customHeight="1">
      <c r="A1399" s="3">
        <v>1397</v>
      </c>
      <c r="B1399" s="4" t="s">
        <v>837</v>
      </c>
      <c r="C1399" s="4" t="str">
        <f>"李萌"</f>
        <v>李萌</v>
      </c>
      <c r="D1399" s="3" t="s">
        <v>1121</v>
      </c>
    </row>
    <row r="1400" spans="1:4" ht="30" customHeight="1">
      <c r="A1400" s="3">
        <v>1398</v>
      </c>
      <c r="B1400" s="4" t="s">
        <v>837</v>
      </c>
      <c r="C1400" s="4" t="str">
        <f>"陈丽雯"</f>
        <v>陈丽雯</v>
      </c>
      <c r="D1400" s="3" t="s">
        <v>780</v>
      </c>
    </row>
    <row r="1401" spans="1:4" ht="30" customHeight="1">
      <c r="A1401" s="3">
        <v>1399</v>
      </c>
      <c r="B1401" s="4" t="s">
        <v>837</v>
      </c>
      <c r="C1401" s="4" t="str">
        <f>"裴史玲"</f>
        <v>裴史玲</v>
      </c>
      <c r="D1401" s="3" t="s">
        <v>1122</v>
      </c>
    </row>
    <row r="1402" spans="1:4" ht="30" customHeight="1">
      <c r="A1402" s="3">
        <v>1400</v>
      </c>
      <c r="B1402" s="4" t="s">
        <v>837</v>
      </c>
      <c r="C1402" s="4" t="str">
        <f>"林秋岸"</f>
        <v>林秋岸</v>
      </c>
      <c r="D1402" s="3" t="s">
        <v>671</v>
      </c>
    </row>
    <row r="1403" spans="1:4" ht="30" customHeight="1">
      <c r="A1403" s="3">
        <v>1401</v>
      </c>
      <c r="B1403" s="4" t="s">
        <v>837</v>
      </c>
      <c r="C1403" s="4" t="str">
        <f>"张琎予"</f>
        <v>张琎予</v>
      </c>
      <c r="D1403" s="3" t="s">
        <v>1123</v>
      </c>
    </row>
    <row r="1404" spans="1:4" ht="30" customHeight="1">
      <c r="A1404" s="3">
        <v>1402</v>
      </c>
      <c r="B1404" s="4" t="s">
        <v>837</v>
      </c>
      <c r="C1404" s="4" t="str">
        <f>"邓林琪"</f>
        <v>邓林琪</v>
      </c>
      <c r="D1404" s="3" t="s">
        <v>1124</v>
      </c>
    </row>
    <row r="1405" spans="1:4" ht="30" customHeight="1">
      <c r="A1405" s="3">
        <v>1403</v>
      </c>
      <c r="B1405" s="4" t="s">
        <v>837</v>
      </c>
      <c r="C1405" s="4" t="str">
        <f>"翁书雪"</f>
        <v>翁书雪</v>
      </c>
      <c r="D1405" s="3" t="s">
        <v>799</v>
      </c>
    </row>
    <row r="1406" spans="1:4" ht="30" customHeight="1">
      <c r="A1406" s="3">
        <v>1404</v>
      </c>
      <c r="B1406" s="4" t="s">
        <v>837</v>
      </c>
      <c r="C1406" s="4" t="str">
        <f>"王少丽"</f>
        <v>王少丽</v>
      </c>
      <c r="D1406" s="3" t="s">
        <v>712</v>
      </c>
    </row>
    <row r="1407" spans="1:4" ht="30" customHeight="1">
      <c r="A1407" s="3">
        <v>1405</v>
      </c>
      <c r="B1407" s="4" t="s">
        <v>837</v>
      </c>
      <c r="C1407" s="4" t="str">
        <f>"张雪"</f>
        <v>张雪</v>
      </c>
      <c r="D1407" s="3" t="s">
        <v>1125</v>
      </c>
    </row>
    <row r="1408" spans="1:4" ht="30" customHeight="1">
      <c r="A1408" s="3">
        <v>1406</v>
      </c>
      <c r="B1408" s="4" t="s">
        <v>837</v>
      </c>
      <c r="C1408" s="4" t="str">
        <f>"辛夏丹"</f>
        <v>辛夏丹</v>
      </c>
      <c r="D1408" s="3" t="s">
        <v>328</v>
      </c>
    </row>
    <row r="1409" spans="1:4" ht="30" customHeight="1">
      <c r="A1409" s="3">
        <v>1407</v>
      </c>
      <c r="B1409" s="4" t="s">
        <v>837</v>
      </c>
      <c r="C1409" s="4" t="str">
        <f>"符海玉"</f>
        <v>符海玉</v>
      </c>
      <c r="D1409" s="3" t="s">
        <v>1126</v>
      </c>
    </row>
    <row r="1410" spans="1:4" ht="30" customHeight="1">
      <c r="A1410" s="3">
        <v>1408</v>
      </c>
      <c r="B1410" s="4" t="s">
        <v>837</v>
      </c>
      <c r="C1410" s="4" t="str">
        <f>"杜尧玲"</f>
        <v>杜尧玲</v>
      </c>
      <c r="D1410" s="3" t="s">
        <v>1127</v>
      </c>
    </row>
    <row r="1411" spans="1:4" ht="30" customHeight="1">
      <c r="A1411" s="3">
        <v>1409</v>
      </c>
      <c r="B1411" s="4" t="s">
        <v>837</v>
      </c>
      <c r="C1411" s="4" t="str">
        <f>"潘春洁"</f>
        <v>潘春洁</v>
      </c>
      <c r="D1411" s="3" t="s">
        <v>1128</v>
      </c>
    </row>
    <row r="1412" spans="1:4" ht="30" customHeight="1">
      <c r="A1412" s="3">
        <v>1410</v>
      </c>
      <c r="B1412" s="4" t="s">
        <v>837</v>
      </c>
      <c r="C1412" s="4" t="str">
        <f>"王琼利"</f>
        <v>王琼利</v>
      </c>
      <c r="D1412" s="3" t="s">
        <v>440</v>
      </c>
    </row>
    <row r="1413" spans="1:4" ht="30" customHeight="1">
      <c r="A1413" s="3">
        <v>1411</v>
      </c>
      <c r="B1413" s="4" t="s">
        <v>837</v>
      </c>
      <c r="C1413" s="4" t="str">
        <f>"翟宏柳"</f>
        <v>翟宏柳</v>
      </c>
      <c r="D1413" s="3" t="s">
        <v>1010</v>
      </c>
    </row>
    <row r="1414" spans="1:4" ht="30" customHeight="1">
      <c r="A1414" s="3">
        <v>1412</v>
      </c>
      <c r="B1414" s="4" t="s">
        <v>837</v>
      </c>
      <c r="C1414" s="4" t="str">
        <f>"周晓红"</f>
        <v>周晓红</v>
      </c>
      <c r="D1414" s="3" t="s">
        <v>839</v>
      </c>
    </row>
    <row r="1415" spans="1:4" ht="30" customHeight="1">
      <c r="A1415" s="3">
        <v>1413</v>
      </c>
      <c r="B1415" s="4" t="s">
        <v>837</v>
      </c>
      <c r="C1415" s="4" t="str">
        <f>"陈国珠"</f>
        <v>陈国珠</v>
      </c>
      <c r="D1415" s="3" t="s">
        <v>1074</v>
      </c>
    </row>
    <row r="1416" spans="1:4" ht="30" customHeight="1">
      <c r="A1416" s="3">
        <v>1414</v>
      </c>
      <c r="B1416" s="4" t="s">
        <v>837</v>
      </c>
      <c r="C1416" s="4" t="str">
        <f>"何深燕"</f>
        <v>何深燕</v>
      </c>
      <c r="D1416" s="3" t="s">
        <v>1129</v>
      </c>
    </row>
    <row r="1417" spans="1:4" ht="30" customHeight="1">
      <c r="A1417" s="3">
        <v>1415</v>
      </c>
      <c r="B1417" s="4" t="s">
        <v>837</v>
      </c>
      <c r="C1417" s="4" t="str">
        <f>"郑荣英"</f>
        <v>郑荣英</v>
      </c>
      <c r="D1417" s="3" t="s">
        <v>1130</v>
      </c>
    </row>
    <row r="1418" spans="1:4" ht="30" customHeight="1">
      <c r="A1418" s="3">
        <v>1416</v>
      </c>
      <c r="B1418" s="4" t="s">
        <v>837</v>
      </c>
      <c r="C1418" s="4" t="str">
        <f>"杨丹"</f>
        <v>杨丹</v>
      </c>
      <c r="D1418" s="3" t="s">
        <v>1131</v>
      </c>
    </row>
    <row r="1419" spans="1:4" ht="30" customHeight="1">
      <c r="A1419" s="3">
        <v>1417</v>
      </c>
      <c r="B1419" s="4" t="s">
        <v>837</v>
      </c>
      <c r="C1419" s="4" t="str">
        <f>"吴雪萍"</f>
        <v>吴雪萍</v>
      </c>
      <c r="D1419" s="3" t="s">
        <v>224</v>
      </c>
    </row>
    <row r="1420" spans="1:4" ht="30" customHeight="1">
      <c r="A1420" s="3">
        <v>1418</v>
      </c>
      <c r="B1420" s="4" t="s">
        <v>837</v>
      </c>
      <c r="C1420" s="4" t="str">
        <f>"林冰梅"</f>
        <v>林冰梅</v>
      </c>
      <c r="D1420" s="3" t="s">
        <v>1132</v>
      </c>
    </row>
    <row r="1421" spans="1:4" ht="30" customHeight="1">
      <c r="A1421" s="3">
        <v>1419</v>
      </c>
      <c r="B1421" s="4" t="s">
        <v>837</v>
      </c>
      <c r="C1421" s="4" t="str">
        <f>"符萍"</f>
        <v>符萍</v>
      </c>
      <c r="D1421" s="3" t="s">
        <v>1133</v>
      </c>
    </row>
    <row r="1422" spans="1:4" ht="30" customHeight="1">
      <c r="A1422" s="3">
        <v>1420</v>
      </c>
      <c r="B1422" s="4" t="s">
        <v>837</v>
      </c>
      <c r="C1422" s="4" t="str">
        <f>"苏芳"</f>
        <v>苏芳</v>
      </c>
      <c r="D1422" s="3" t="s">
        <v>961</v>
      </c>
    </row>
    <row r="1423" spans="1:4" ht="30" customHeight="1">
      <c r="A1423" s="3">
        <v>1421</v>
      </c>
      <c r="B1423" s="4" t="s">
        <v>837</v>
      </c>
      <c r="C1423" s="4" t="str">
        <f>"陈晶瑜"</f>
        <v>陈晶瑜</v>
      </c>
      <c r="D1423" s="3" t="s">
        <v>520</v>
      </c>
    </row>
    <row r="1424" spans="1:4" ht="30" customHeight="1">
      <c r="A1424" s="3">
        <v>1422</v>
      </c>
      <c r="B1424" s="4" t="s">
        <v>837</v>
      </c>
      <c r="C1424" s="4" t="str">
        <f>"赵矾"</f>
        <v>赵矾</v>
      </c>
      <c r="D1424" s="3" t="s">
        <v>326</v>
      </c>
    </row>
    <row r="1425" spans="1:4" ht="30" customHeight="1">
      <c r="A1425" s="3">
        <v>1423</v>
      </c>
      <c r="B1425" s="4" t="s">
        <v>837</v>
      </c>
      <c r="C1425" s="4" t="str">
        <f>"林本平"</f>
        <v>林本平</v>
      </c>
      <c r="D1425" s="3" t="s">
        <v>1134</v>
      </c>
    </row>
    <row r="1426" spans="1:4" ht="30" customHeight="1">
      <c r="A1426" s="3">
        <v>1424</v>
      </c>
      <c r="B1426" s="4" t="s">
        <v>837</v>
      </c>
      <c r="C1426" s="4" t="str">
        <f>"文精娇"</f>
        <v>文精娇</v>
      </c>
      <c r="D1426" s="3" t="s">
        <v>1135</v>
      </c>
    </row>
    <row r="1427" spans="1:4" ht="30" customHeight="1">
      <c r="A1427" s="3">
        <v>1425</v>
      </c>
      <c r="B1427" s="4" t="s">
        <v>837</v>
      </c>
      <c r="C1427" s="4" t="str">
        <f>"蔡於良"</f>
        <v>蔡於良</v>
      </c>
      <c r="D1427" s="3" t="s">
        <v>1136</v>
      </c>
    </row>
    <row r="1428" spans="1:4" ht="30" customHeight="1">
      <c r="A1428" s="3">
        <v>1426</v>
      </c>
      <c r="B1428" s="4" t="s">
        <v>837</v>
      </c>
      <c r="C1428" s="4" t="str">
        <f>"陈琳"</f>
        <v>陈琳</v>
      </c>
      <c r="D1428" s="3" t="s">
        <v>1137</v>
      </c>
    </row>
    <row r="1429" spans="1:4" ht="30" customHeight="1">
      <c r="A1429" s="3">
        <v>1427</v>
      </c>
      <c r="B1429" s="4" t="s">
        <v>837</v>
      </c>
      <c r="C1429" s="4" t="str">
        <f>"王子芊"</f>
        <v>王子芊</v>
      </c>
      <c r="D1429" s="3" t="s">
        <v>389</v>
      </c>
    </row>
    <row r="1430" spans="1:4" ht="30" customHeight="1">
      <c r="A1430" s="3">
        <v>1428</v>
      </c>
      <c r="B1430" s="4" t="s">
        <v>837</v>
      </c>
      <c r="C1430" s="4" t="str">
        <f>"吴碧丹"</f>
        <v>吴碧丹</v>
      </c>
      <c r="D1430" s="3" t="s">
        <v>780</v>
      </c>
    </row>
    <row r="1431" spans="1:4" ht="30" customHeight="1">
      <c r="A1431" s="3">
        <v>1429</v>
      </c>
      <c r="B1431" s="4" t="s">
        <v>837</v>
      </c>
      <c r="C1431" s="4" t="str">
        <f>"黎春亨"</f>
        <v>黎春亨</v>
      </c>
      <c r="D1431" s="3" t="s">
        <v>560</v>
      </c>
    </row>
    <row r="1432" spans="1:4" ht="30" customHeight="1">
      <c r="A1432" s="3">
        <v>1430</v>
      </c>
      <c r="B1432" s="4" t="s">
        <v>837</v>
      </c>
      <c r="C1432" s="4" t="str">
        <f>"黄灿瑜"</f>
        <v>黄灿瑜</v>
      </c>
      <c r="D1432" s="3" t="s">
        <v>1138</v>
      </c>
    </row>
    <row r="1433" spans="1:4" ht="30" customHeight="1">
      <c r="A1433" s="3">
        <v>1431</v>
      </c>
      <c r="B1433" s="4" t="s">
        <v>837</v>
      </c>
      <c r="C1433" s="4" t="str">
        <f>"陈保娟"</f>
        <v>陈保娟</v>
      </c>
      <c r="D1433" s="3" t="s">
        <v>434</v>
      </c>
    </row>
    <row r="1434" spans="1:4" ht="30" customHeight="1">
      <c r="A1434" s="3">
        <v>1432</v>
      </c>
      <c r="B1434" s="4" t="s">
        <v>837</v>
      </c>
      <c r="C1434" s="4" t="str">
        <f>"黄慧燕"</f>
        <v>黄慧燕</v>
      </c>
      <c r="D1434" s="3" t="s">
        <v>1031</v>
      </c>
    </row>
    <row r="1435" spans="1:4" ht="30" customHeight="1">
      <c r="A1435" s="3">
        <v>1433</v>
      </c>
      <c r="B1435" s="4" t="s">
        <v>837</v>
      </c>
      <c r="C1435" s="4" t="str">
        <f>"许玲"</f>
        <v>许玲</v>
      </c>
      <c r="D1435" s="3" t="s">
        <v>821</v>
      </c>
    </row>
    <row r="1436" spans="1:4" ht="30" customHeight="1">
      <c r="A1436" s="3">
        <v>1434</v>
      </c>
      <c r="B1436" s="4" t="s">
        <v>837</v>
      </c>
      <c r="C1436" s="4" t="str">
        <f>"苏亚敏"</f>
        <v>苏亚敏</v>
      </c>
      <c r="D1436" s="3" t="s">
        <v>1139</v>
      </c>
    </row>
    <row r="1437" spans="1:4" ht="30" customHeight="1">
      <c r="A1437" s="3">
        <v>1435</v>
      </c>
      <c r="B1437" s="4" t="s">
        <v>837</v>
      </c>
      <c r="C1437" s="4" t="str">
        <f>"王惠金"</f>
        <v>王惠金</v>
      </c>
      <c r="D1437" s="3" t="s">
        <v>1140</v>
      </c>
    </row>
    <row r="1438" spans="1:4" ht="30" customHeight="1">
      <c r="A1438" s="3">
        <v>1436</v>
      </c>
      <c r="B1438" s="4" t="s">
        <v>837</v>
      </c>
      <c r="C1438" s="4" t="str">
        <f>"谢冬"</f>
        <v>谢冬</v>
      </c>
      <c r="D1438" s="3" t="s">
        <v>1141</v>
      </c>
    </row>
    <row r="1439" spans="1:4" ht="30" customHeight="1">
      <c r="A1439" s="3">
        <v>1437</v>
      </c>
      <c r="B1439" s="4" t="s">
        <v>837</v>
      </c>
      <c r="C1439" s="4" t="str">
        <f>"符良艳"</f>
        <v>符良艳</v>
      </c>
      <c r="D1439" s="3" t="s">
        <v>1142</v>
      </c>
    </row>
    <row r="1440" spans="1:4" ht="30" customHeight="1">
      <c r="A1440" s="3">
        <v>1438</v>
      </c>
      <c r="B1440" s="4" t="s">
        <v>837</v>
      </c>
      <c r="C1440" s="4" t="str">
        <f>"刘秀萍"</f>
        <v>刘秀萍</v>
      </c>
      <c r="D1440" s="3" t="s">
        <v>1143</v>
      </c>
    </row>
    <row r="1441" spans="1:4" ht="30" customHeight="1">
      <c r="A1441" s="3">
        <v>1439</v>
      </c>
      <c r="B1441" s="4" t="s">
        <v>837</v>
      </c>
      <c r="C1441" s="4" t="str">
        <f>"陈婉芬"</f>
        <v>陈婉芬</v>
      </c>
      <c r="D1441" s="3" t="s">
        <v>1144</v>
      </c>
    </row>
    <row r="1442" spans="1:4" ht="30" customHeight="1">
      <c r="A1442" s="3">
        <v>1440</v>
      </c>
      <c r="B1442" s="4" t="s">
        <v>837</v>
      </c>
      <c r="C1442" s="4" t="str">
        <f>"张合"</f>
        <v>张合</v>
      </c>
      <c r="D1442" s="3" t="s">
        <v>1145</v>
      </c>
    </row>
    <row r="1443" spans="1:4" ht="30" customHeight="1">
      <c r="A1443" s="3">
        <v>1441</v>
      </c>
      <c r="B1443" s="4" t="s">
        <v>837</v>
      </c>
      <c r="C1443" s="4" t="str">
        <f>"王有东"</f>
        <v>王有东</v>
      </c>
      <c r="D1443" s="3" t="s">
        <v>1146</v>
      </c>
    </row>
    <row r="1444" spans="1:4" ht="30" customHeight="1">
      <c r="A1444" s="3">
        <v>1442</v>
      </c>
      <c r="B1444" s="4" t="s">
        <v>837</v>
      </c>
      <c r="C1444" s="4" t="str">
        <f>"钟秋妍"</f>
        <v>钟秋妍</v>
      </c>
      <c r="D1444" s="3" t="s">
        <v>1147</v>
      </c>
    </row>
    <row r="1445" spans="1:4" ht="30" customHeight="1">
      <c r="A1445" s="3">
        <v>1443</v>
      </c>
      <c r="B1445" s="4" t="s">
        <v>837</v>
      </c>
      <c r="C1445" s="4" t="str">
        <f>"兰田靖"</f>
        <v>兰田靖</v>
      </c>
      <c r="D1445" s="3" t="s">
        <v>1148</v>
      </c>
    </row>
    <row r="1446" spans="1:4" ht="30" customHeight="1">
      <c r="A1446" s="3">
        <v>1444</v>
      </c>
      <c r="B1446" s="4" t="s">
        <v>837</v>
      </c>
      <c r="C1446" s="4" t="str">
        <f>"许芳园"</f>
        <v>许芳园</v>
      </c>
      <c r="D1446" s="3" t="s">
        <v>1149</v>
      </c>
    </row>
    <row r="1447" spans="1:4" ht="30" customHeight="1">
      <c r="A1447" s="3">
        <v>1445</v>
      </c>
      <c r="B1447" s="4" t="s">
        <v>837</v>
      </c>
      <c r="C1447" s="4" t="str">
        <f>"林静"</f>
        <v>林静</v>
      </c>
      <c r="D1447" s="3" t="s">
        <v>6</v>
      </c>
    </row>
    <row r="1448" spans="1:4" ht="30" customHeight="1">
      <c r="A1448" s="3">
        <v>1446</v>
      </c>
      <c r="B1448" s="4" t="s">
        <v>837</v>
      </c>
      <c r="C1448" s="4" t="str">
        <f>"王艳芳"</f>
        <v>王艳芳</v>
      </c>
      <c r="D1448" s="3" t="s">
        <v>1150</v>
      </c>
    </row>
    <row r="1449" spans="1:4" ht="30" customHeight="1">
      <c r="A1449" s="3">
        <v>1447</v>
      </c>
      <c r="B1449" s="4" t="s">
        <v>837</v>
      </c>
      <c r="C1449" s="4" t="str">
        <f>"石越"</f>
        <v>石越</v>
      </c>
      <c r="D1449" s="3" t="s">
        <v>1151</v>
      </c>
    </row>
    <row r="1450" spans="1:4" ht="30" customHeight="1">
      <c r="A1450" s="3">
        <v>1448</v>
      </c>
      <c r="B1450" s="4" t="s">
        <v>837</v>
      </c>
      <c r="C1450" s="4" t="str">
        <f>"陈初桃"</f>
        <v>陈初桃</v>
      </c>
      <c r="D1450" s="3" t="s">
        <v>1152</v>
      </c>
    </row>
    <row r="1451" spans="1:4" ht="30" customHeight="1">
      <c r="A1451" s="3">
        <v>1449</v>
      </c>
      <c r="B1451" s="4" t="s">
        <v>837</v>
      </c>
      <c r="C1451" s="4" t="str">
        <f>"胡雅诗"</f>
        <v>胡雅诗</v>
      </c>
      <c r="D1451" s="3" t="s">
        <v>60</v>
      </c>
    </row>
    <row r="1452" spans="1:4" ht="30" customHeight="1">
      <c r="A1452" s="3">
        <v>1450</v>
      </c>
      <c r="B1452" s="4" t="s">
        <v>837</v>
      </c>
      <c r="C1452" s="4" t="str">
        <f>"柏国鑫"</f>
        <v>柏国鑫</v>
      </c>
      <c r="D1452" s="3" t="s">
        <v>1122</v>
      </c>
    </row>
    <row r="1453" spans="1:4" ht="30" customHeight="1">
      <c r="A1453" s="3">
        <v>1451</v>
      </c>
      <c r="B1453" s="4" t="s">
        <v>837</v>
      </c>
      <c r="C1453" s="4" t="str">
        <f>"赵兰妹"</f>
        <v>赵兰妹</v>
      </c>
      <c r="D1453" s="3" t="s">
        <v>1153</v>
      </c>
    </row>
    <row r="1454" spans="1:4" ht="30" customHeight="1">
      <c r="A1454" s="3">
        <v>1452</v>
      </c>
      <c r="B1454" s="4" t="s">
        <v>837</v>
      </c>
      <c r="C1454" s="4" t="str">
        <f>"陈嫔韵"</f>
        <v>陈嫔韵</v>
      </c>
      <c r="D1454" s="3" t="s">
        <v>1154</v>
      </c>
    </row>
    <row r="1455" spans="1:4" ht="30" customHeight="1">
      <c r="A1455" s="3">
        <v>1453</v>
      </c>
      <c r="B1455" s="4" t="s">
        <v>837</v>
      </c>
      <c r="C1455" s="4" t="str">
        <f>"黎丹嫔"</f>
        <v>黎丹嫔</v>
      </c>
      <c r="D1455" s="3" t="s">
        <v>103</v>
      </c>
    </row>
    <row r="1456" spans="1:4" ht="30" customHeight="1">
      <c r="A1456" s="3">
        <v>1454</v>
      </c>
      <c r="B1456" s="4" t="s">
        <v>837</v>
      </c>
      <c r="C1456" s="4" t="str">
        <f>"徐秀爽"</f>
        <v>徐秀爽</v>
      </c>
      <c r="D1456" s="3" t="s">
        <v>1155</v>
      </c>
    </row>
    <row r="1457" spans="1:4" ht="30" customHeight="1">
      <c r="A1457" s="3">
        <v>1455</v>
      </c>
      <c r="B1457" s="4" t="s">
        <v>837</v>
      </c>
      <c r="C1457" s="4" t="str">
        <f>"冯雅静"</f>
        <v>冯雅静</v>
      </c>
      <c r="D1457" s="3" t="s">
        <v>1116</v>
      </c>
    </row>
    <row r="1458" spans="1:4" ht="30" customHeight="1">
      <c r="A1458" s="3">
        <v>1456</v>
      </c>
      <c r="B1458" s="4" t="s">
        <v>837</v>
      </c>
      <c r="C1458" s="4" t="str">
        <f>"李广坤"</f>
        <v>李广坤</v>
      </c>
      <c r="D1458" s="3" t="s">
        <v>1156</v>
      </c>
    </row>
    <row r="1459" spans="1:4" ht="30" customHeight="1">
      <c r="A1459" s="3">
        <v>1457</v>
      </c>
      <c r="B1459" s="4" t="s">
        <v>837</v>
      </c>
      <c r="C1459" s="4" t="str">
        <f>"邝小艳"</f>
        <v>邝小艳</v>
      </c>
      <c r="D1459" s="3" t="s">
        <v>1157</v>
      </c>
    </row>
    <row r="1460" spans="1:4" ht="30" customHeight="1">
      <c r="A1460" s="3">
        <v>1458</v>
      </c>
      <c r="B1460" s="4" t="s">
        <v>837</v>
      </c>
      <c r="C1460" s="4" t="str">
        <f>"邓凯丽"</f>
        <v>邓凯丽</v>
      </c>
      <c r="D1460" s="3" t="s">
        <v>1158</v>
      </c>
    </row>
    <row r="1461" spans="1:4" ht="30" customHeight="1">
      <c r="A1461" s="3">
        <v>1459</v>
      </c>
      <c r="B1461" s="4" t="s">
        <v>837</v>
      </c>
      <c r="C1461" s="4" t="str">
        <f>"王万柳"</f>
        <v>王万柳</v>
      </c>
      <c r="D1461" s="3" t="s">
        <v>861</v>
      </c>
    </row>
    <row r="1462" spans="1:4" ht="30" customHeight="1">
      <c r="A1462" s="3">
        <v>1460</v>
      </c>
      <c r="B1462" s="4" t="s">
        <v>837</v>
      </c>
      <c r="C1462" s="4" t="str">
        <f>"朱美妃"</f>
        <v>朱美妃</v>
      </c>
      <c r="D1462" s="3" t="s">
        <v>1159</v>
      </c>
    </row>
    <row r="1463" spans="1:4" ht="30" customHeight="1">
      <c r="A1463" s="3">
        <v>1461</v>
      </c>
      <c r="B1463" s="4" t="s">
        <v>837</v>
      </c>
      <c r="C1463" s="4" t="str">
        <f>"赵潇侣"</f>
        <v>赵潇侣</v>
      </c>
      <c r="D1463" s="3" t="s">
        <v>96</v>
      </c>
    </row>
    <row r="1464" spans="1:4" ht="30" customHeight="1">
      <c r="A1464" s="3">
        <v>1462</v>
      </c>
      <c r="B1464" s="4" t="s">
        <v>837</v>
      </c>
      <c r="C1464" s="4" t="str">
        <f>"潘思蓓"</f>
        <v>潘思蓓</v>
      </c>
      <c r="D1464" s="3" t="s">
        <v>937</v>
      </c>
    </row>
    <row r="1465" spans="1:4" ht="30" customHeight="1">
      <c r="A1465" s="3">
        <v>1463</v>
      </c>
      <c r="B1465" s="4" t="s">
        <v>837</v>
      </c>
      <c r="C1465" s="4" t="str">
        <f>"张静"</f>
        <v>张静</v>
      </c>
      <c r="D1465" s="3" t="s">
        <v>638</v>
      </c>
    </row>
    <row r="1466" spans="1:4" ht="30" customHeight="1">
      <c r="A1466" s="3">
        <v>1464</v>
      </c>
      <c r="B1466" s="4" t="s">
        <v>837</v>
      </c>
      <c r="C1466" s="4" t="str">
        <f>"黄业芬"</f>
        <v>黄业芬</v>
      </c>
      <c r="D1466" s="3" t="s">
        <v>65</v>
      </c>
    </row>
    <row r="1467" spans="1:4" ht="30" customHeight="1">
      <c r="A1467" s="3">
        <v>1465</v>
      </c>
      <c r="B1467" s="4" t="s">
        <v>837</v>
      </c>
      <c r="C1467" s="4" t="str">
        <f>"唐天凤"</f>
        <v>唐天凤</v>
      </c>
      <c r="D1467" s="3" t="s">
        <v>800</v>
      </c>
    </row>
    <row r="1468" spans="1:4" ht="30" customHeight="1">
      <c r="A1468" s="3">
        <v>1466</v>
      </c>
      <c r="B1468" s="4" t="s">
        <v>837</v>
      </c>
      <c r="C1468" s="4" t="str">
        <f>"符应桃"</f>
        <v>符应桃</v>
      </c>
      <c r="D1468" s="3" t="s">
        <v>1160</v>
      </c>
    </row>
    <row r="1469" spans="1:4" ht="30" customHeight="1">
      <c r="A1469" s="3">
        <v>1467</v>
      </c>
      <c r="B1469" s="4" t="s">
        <v>837</v>
      </c>
      <c r="C1469" s="4" t="str">
        <f>"周霞"</f>
        <v>周霞</v>
      </c>
      <c r="D1469" s="3" t="s">
        <v>91</v>
      </c>
    </row>
    <row r="1470" spans="1:4" ht="30" customHeight="1">
      <c r="A1470" s="3">
        <v>1468</v>
      </c>
      <c r="B1470" s="4" t="s">
        <v>837</v>
      </c>
      <c r="C1470" s="4" t="str">
        <f>"苏娜"</f>
        <v>苏娜</v>
      </c>
      <c r="D1470" s="3" t="s">
        <v>603</v>
      </c>
    </row>
    <row r="1471" spans="1:4" ht="30" customHeight="1">
      <c r="A1471" s="3">
        <v>1469</v>
      </c>
      <c r="B1471" s="4" t="s">
        <v>837</v>
      </c>
      <c r="C1471" s="4" t="str">
        <f>"王慧明"</f>
        <v>王慧明</v>
      </c>
      <c r="D1471" s="3" t="s">
        <v>734</v>
      </c>
    </row>
    <row r="1472" spans="1:4" ht="30" customHeight="1">
      <c r="A1472" s="3">
        <v>1470</v>
      </c>
      <c r="B1472" s="4" t="s">
        <v>837</v>
      </c>
      <c r="C1472" s="4" t="str">
        <f>"吴梦芸"</f>
        <v>吴梦芸</v>
      </c>
      <c r="D1472" s="3" t="s">
        <v>971</v>
      </c>
    </row>
    <row r="1473" spans="1:4" ht="30" customHeight="1">
      <c r="A1473" s="3">
        <v>1471</v>
      </c>
      <c r="B1473" s="4" t="s">
        <v>837</v>
      </c>
      <c r="C1473" s="4" t="str">
        <f>"赖嘉琪"</f>
        <v>赖嘉琪</v>
      </c>
      <c r="D1473" s="3" t="s">
        <v>1161</v>
      </c>
    </row>
    <row r="1474" spans="1:4" ht="30" customHeight="1">
      <c r="A1474" s="3">
        <v>1472</v>
      </c>
      <c r="B1474" s="4" t="s">
        <v>837</v>
      </c>
      <c r="C1474" s="4" t="str">
        <f>"柯彦琦"</f>
        <v>柯彦琦</v>
      </c>
      <c r="D1474" s="3" t="s">
        <v>15</v>
      </c>
    </row>
    <row r="1475" spans="1:4" ht="30" customHeight="1">
      <c r="A1475" s="3">
        <v>1473</v>
      </c>
      <c r="B1475" s="4" t="s">
        <v>837</v>
      </c>
      <c r="C1475" s="4" t="str">
        <f>"李廷欢"</f>
        <v>李廷欢</v>
      </c>
      <c r="D1475" s="3" t="s">
        <v>824</v>
      </c>
    </row>
    <row r="1476" spans="1:4" ht="30" customHeight="1">
      <c r="A1476" s="3">
        <v>1474</v>
      </c>
      <c r="B1476" s="4" t="s">
        <v>837</v>
      </c>
      <c r="C1476" s="4" t="str">
        <f>"李念容"</f>
        <v>李念容</v>
      </c>
      <c r="D1476" s="3" t="s">
        <v>364</v>
      </c>
    </row>
    <row r="1477" spans="1:4" ht="30" customHeight="1">
      <c r="A1477" s="3">
        <v>1475</v>
      </c>
      <c r="B1477" s="4" t="s">
        <v>837</v>
      </c>
      <c r="C1477" s="4" t="str">
        <f>"裴学婷"</f>
        <v>裴学婷</v>
      </c>
      <c r="D1477" s="3" t="s">
        <v>889</v>
      </c>
    </row>
    <row r="1478" spans="1:4" ht="30" customHeight="1">
      <c r="A1478" s="3">
        <v>1476</v>
      </c>
      <c r="B1478" s="4" t="s">
        <v>837</v>
      </c>
      <c r="C1478" s="4" t="str">
        <f>"唐源旺"</f>
        <v>唐源旺</v>
      </c>
      <c r="D1478" s="3" t="s">
        <v>1162</v>
      </c>
    </row>
    <row r="1479" spans="1:4" ht="30" customHeight="1">
      <c r="A1479" s="3">
        <v>1477</v>
      </c>
      <c r="B1479" s="4" t="s">
        <v>837</v>
      </c>
      <c r="C1479" s="4" t="str">
        <f>"梁潘林子"</f>
        <v>梁潘林子</v>
      </c>
      <c r="D1479" s="3" t="s">
        <v>1163</v>
      </c>
    </row>
    <row r="1480" spans="1:4" ht="30" customHeight="1">
      <c r="A1480" s="3">
        <v>1478</v>
      </c>
      <c r="B1480" s="4" t="s">
        <v>837</v>
      </c>
      <c r="C1480" s="4" t="str">
        <f>"韦淑媛"</f>
        <v>韦淑媛</v>
      </c>
      <c r="D1480" s="3" t="s">
        <v>1164</v>
      </c>
    </row>
    <row r="1481" spans="1:4" ht="30" customHeight="1">
      <c r="A1481" s="3">
        <v>1479</v>
      </c>
      <c r="B1481" s="4" t="s">
        <v>837</v>
      </c>
      <c r="C1481" s="4" t="str">
        <f>"李晓娣"</f>
        <v>李晓娣</v>
      </c>
      <c r="D1481" s="3" t="s">
        <v>1165</v>
      </c>
    </row>
    <row r="1482" spans="1:4" ht="30" customHeight="1">
      <c r="A1482" s="3">
        <v>1480</v>
      </c>
      <c r="B1482" s="4" t="s">
        <v>837</v>
      </c>
      <c r="C1482" s="4" t="str">
        <f>"叶青青"</f>
        <v>叶青青</v>
      </c>
      <c r="D1482" s="3" t="s">
        <v>971</v>
      </c>
    </row>
    <row r="1483" spans="1:4" ht="30" customHeight="1">
      <c r="A1483" s="3">
        <v>1481</v>
      </c>
      <c r="B1483" s="4" t="s">
        <v>837</v>
      </c>
      <c r="C1483" s="4" t="str">
        <f>"陈宇萱"</f>
        <v>陈宇萱</v>
      </c>
      <c r="D1483" s="3" t="s">
        <v>1166</v>
      </c>
    </row>
    <row r="1484" spans="1:4" ht="30" customHeight="1">
      <c r="A1484" s="3">
        <v>1482</v>
      </c>
      <c r="B1484" s="4" t="s">
        <v>837</v>
      </c>
      <c r="C1484" s="4" t="str">
        <f>"陈慧"</f>
        <v>陈慧</v>
      </c>
      <c r="D1484" s="3" t="s">
        <v>597</v>
      </c>
    </row>
    <row r="1485" spans="1:4" ht="30" customHeight="1">
      <c r="A1485" s="3">
        <v>1483</v>
      </c>
      <c r="B1485" s="4" t="s">
        <v>837</v>
      </c>
      <c r="C1485" s="4" t="str">
        <f>"张金丽"</f>
        <v>张金丽</v>
      </c>
      <c r="D1485" s="3" t="s">
        <v>1167</v>
      </c>
    </row>
    <row r="1486" spans="1:4" ht="30" customHeight="1">
      <c r="A1486" s="3">
        <v>1484</v>
      </c>
      <c r="B1486" s="4" t="s">
        <v>837</v>
      </c>
      <c r="C1486" s="4" t="str">
        <f>"邢淑芝"</f>
        <v>邢淑芝</v>
      </c>
      <c r="D1486" s="3" t="s">
        <v>593</v>
      </c>
    </row>
    <row r="1487" spans="1:4" ht="30" customHeight="1">
      <c r="A1487" s="3">
        <v>1485</v>
      </c>
      <c r="B1487" s="4" t="s">
        <v>837</v>
      </c>
      <c r="C1487" s="4" t="str">
        <f>"文敬珍"</f>
        <v>文敬珍</v>
      </c>
      <c r="D1487" s="3" t="s">
        <v>1168</v>
      </c>
    </row>
    <row r="1488" spans="1:4" ht="30" customHeight="1">
      <c r="A1488" s="3">
        <v>1486</v>
      </c>
      <c r="B1488" s="4" t="s">
        <v>1169</v>
      </c>
      <c r="C1488" s="4" t="str">
        <f>"李尤萍"</f>
        <v>李尤萍</v>
      </c>
      <c r="D1488" s="3" t="s">
        <v>1133</v>
      </c>
    </row>
    <row r="1489" spans="1:4" ht="30" customHeight="1">
      <c r="A1489" s="3">
        <v>1487</v>
      </c>
      <c r="B1489" s="4" t="s">
        <v>1169</v>
      </c>
      <c r="C1489" s="4" t="str">
        <f>"张黛碧"</f>
        <v>张黛碧</v>
      </c>
      <c r="D1489" s="3" t="s">
        <v>1170</v>
      </c>
    </row>
    <row r="1490" spans="1:4" ht="30" customHeight="1">
      <c r="A1490" s="3">
        <v>1488</v>
      </c>
      <c r="B1490" s="4" t="s">
        <v>1169</v>
      </c>
      <c r="C1490" s="4" t="str">
        <f>"张云"</f>
        <v>张云</v>
      </c>
      <c r="D1490" s="3" t="s">
        <v>1171</v>
      </c>
    </row>
    <row r="1491" spans="1:4" ht="30" customHeight="1">
      <c r="A1491" s="3">
        <v>1489</v>
      </c>
      <c r="B1491" s="4" t="s">
        <v>1169</v>
      </c>
      <c r="C1491" s="4" t="str">
        <f>"韦国影"</f>
        <v>韦国影</v>
      </c>
      <c r="D1491" s="3" t="s">
        <v>1172</v>
      </c>
    </row>
    <row r="1492" spans="1:4" ht="30" customHeight="1">
      <c r="A1492" s="3">
        <v>1490</v>
      </c>
      <c r="B1492" s="4" t="s">
        <v>1169</v>
      </c>
      <c r="C1492" s="4" t="str">
        <f>"郭春敏"</f>
        <v>郭春敏</v>
      </c>
      <c r="D1492" s="3" t="s">
        <v>1173</v>
      </c>
    </row>
    <row r="1493" spans="1:4" ht="30" customHeight="1">
      <c r="A1493" s="3">
        <v>1491</v>
      </c>
      <c r="B1493" s="4" t="s">
        <v>1169</v>
      </c>
      <c r="C1493" s="4" t="str">
        <f>"陈梅"</f>
        <v>陈梅</v>
      </c>
      <c r="D1493" s="3" t="s">
        <v>1174</v>
      </c>
    </row>
    <row r="1494" spans="1:4" ht="30" customHeight="1">
      <c r="A1494" s="3">
        <v>1492</v>
      </c>
      <c r="B1494" s="4" t="s">
        <v>1169</v>
      </c>
      <c r="C1494" s="4" t="str">
        <f>"王冬雪"</f>
        <v>王冬雪</v>
      </c>
      <c r="D1494" s="3" t="s">
        <v>90</v>
      </c>
    </row>
    <row r="1495" spans="1:4" ht="30" customHeight="1">
      <c r="A1495" s="3">
        <v>1493</v>
      </c>
      <c r="B1495" s="4" t="s">
        <v>1169</v>
      </c>
      <c r="C1495" s="4" t="str">
        <f>"王锦美"</f>
        <v>王锦美</v>
      </c>
      <c r="D1495" s="3" t="s">
        <v>1175</v>
      </c>
    </row>
    <row r="1496" spans="1:4" ht="30" customHeight="1">
      <c r="A1496" s="3">
        <v>1494</v>
      </c>
      <c r="B1496" s="4" t="s">
        <v>1169</v>
      </c>
      <c r="C1496" s="4" t="str">
        <f>"梁年华"</f>
        <v>梁年华</v>
      </c>
      <c r="D1496" s="3" t="s">
        <v>216</v>
      </c>
    </row>
    <row r="1497" spans="1:4" ht="30" customHeight="1">
      <c r="A1497" s="3">
        <v>1495</v>
      </c>
      <c r="B1497" s="4" t="s">
        <v>1169</v>
      </c>
      <c r="C1497" s="4" t="str">
        <f>"刘秀菊"</f>
        <v>刘秀菊</v>
      </c>
      <c r="D1497" s="3" t="s">
        <v>471</v>
      </c>
    </row>
    <row r="1498" spans="1:4" ht="30" customHeight="1">
      <c r="A1498" s="3">
        <v>1496</v>
      </c>
      <c r="B1498" s="4" t="s">
        <v>1169</v>
      </c>
      <c r="C1498" s="4" t="str">
        <f>"陈运宝"</f>
        <v>陈运宝</v>
      </c>
      <c r="D1498" s="3" t="s">
        <v>1176</v>
      </c>
    </row>
    <row r="1499" spans="1:4" ht="30" customHeight="1">
      <c r="A1499" s="3">
        <v>1497</v>
      </c>
      <c r="B1499" s="4" t="s">
        <v>1169</v>
      </c>
      <c r="C1499" s="4" t="str">
        <f>"王芳丽"</f>
        <v>王芳丽</v>
      </c>
      <c r="D1499" s="3" t="s">
        <v>780</v>
      </c>
    </row>
    <row r="1500" spans="1:4" ht="30" customHeight="1">
      <c r="A1500" s="3">
        <v>1498</v>
      </c>
      <c r="B1500" s="4" t="s">
        <v>1169</v>
      </c>
      <c r="C1500" s="4" t="str">
        <f>"董采旭"</f>
        <v>董采旭</v>
      </c>
      <c r="D1500" s="3" t="s">
        <v>1177</v>
      </c>
    </row>
    <row r="1501" spans="1:4" ht="30" customHeight="1">
      <c r="A1501" s="3">
        <v>1499</v>
      </c>
      <c r="B1501" s="4" t="s">
        <v>1169</v>
      </c>
      <c r="C1501" s="4" t="str">
        <f>"林寿婷"</f>
        <v>林寿婷</v>
      </c>
      <c r="D1501" s="3" t="s">
        <v>520</v>
      </c>
    </row>
    <row r="1502" spans="1:4" ht="30" customHeight="1">
      <c r="A1502" s="3">
        <v>1500</v>
      </c>
      <c r="B1502" s="4" t="s">
        <v>1169</v>
      </c>
      <c r="C1502" s="4" t="str">
        <f>"黄智"</f>
        <v>黄智</v>
      </c>
      <c r="D1502" s="3" t="s">
        <v>1178</v>
      </c>
    </row>
    <row r="1503" spans="1:4" ht="30" customHeight="1">
      <c r="A1503" s="3">
        <v>1501</v>
      </c>
      <c r="B1503" s="4" t="s">
        <v>1169</v>
      </c>
      <c r="C1503" s="4" t="str">
        <f>"高慧梅"</f>
        <v>高慧梅</v>
      </c>
      <c r="D1503" s="3" t="s">
        <v>1049</v>
      </c>
    </row>
    <row r="1504" spans="1:4" ht="30" customHeight="1">
      <c r="A1504" s="3">
        <v>1502</v>
      </c>
      <c r="B1504" s="4" t="s">
        <v>1169</v>
      </c>
      <c r="C1504" s="4" t="str">
        <f>"郑馨文"</f>
        <v>郑馨文</v>
      </c>
      <c r="D1504" s="3" t="s">
        <v>337</v>
      </c>
    </row>
    <row r="1505" spans="1:4" ht="30" customHeight="1">
      <c r="A1505" s="3">
        <v>1503</v>
      </c>
      <c r="B1505" s="4" t="s">
        <v>1169</v>
      </c>
      <c r="C1505" s="4" t="str">
        <f>"文永合"</f>
        <v>文永合</v>
      </c>
      <c r="D1505" s="3" t="s">
        <v>1179</v>
      </c>
    </row>
    <row r="1506" spans="1:4" ht="30" customHeight="1">
      <c r="A1506" s="3">
        <v>1504</v>
      </c>
      <c r="B1506" s="4" t="s">
        <v>1169</v>
      </c>
      <c r="C1506" s="4" t="str">
        <f>"周云"</f>
        <v>周云</v>
      </c>
      <c r="D1506" s="3" t="s">
        <v>1180</v>
      </c>
    </row>
    <row r="1507" spans="1:4" ht="30" customHeight="1">
      <c r="A1507" s="3">
        <v>1505</v>
      </c>
      <c r="B1507" s="4" t="s">
        <v>1169</v>
      </c>
      <c r="C1507" s="4" t="str">
        <f>"陈丽妹"</f>
        <v>陈丽妹</v>
      </c>
      <c r="D1507" s="3" t="s">
        <v>1181</v>
      </c>
    </row>
    <row r="1508" spans="1:4" ht="30" customHeight="1">
      <c r="A1508" s="3">
        <v>1506</v>
      </c>
      <c r="B1508" s="4" t="s">
        <v>1169</v>
      </c>
      <c r="C1508" s="4" t="str">
        <f>"纪雪芬"</f>
        <v>纪雪芬</v>
      </c>
      <c r="D1508" s="3" t="s">
        <v>1182</v>
      </c>
    </row>
    <row r="1509" spans="1:4" ht="30" customHeight="1">
      <c r="A1509" s="3">
        <v>1507</v>
      </c>
      <c r="B1509" s="4" t="s">
        <v>1169</v>
      </c>
      <c r="C1509" s="4" t="str">
        <f>"王雪米"</f>
        <v>王雪米</v>
      </c>
      <c r="D1509" s="3" t="s">
        <v>1183</v>
      </c>
    </row>
    <row r="1510" spans="1:4" ht="30" customHeight="1">
      <c r="A1510" s="3">
        <v>1508</v>
      </c>
      <c r="B1510" s="4" t="s">
        <v>1169</v>
      </c>
      <c r="C1510" s="4" t="str">
        <f>"洪美英"</f>
        <v>洪美英</v>
      </c>
      <c r="D1510" s="3" t="s">
        <v>1184</v>
      </c>
    </row>
    <row r="1511" spans="1:4" ht="30" customHeight="1">
      <c r="A1511" s="3">
        <v>1509</v>
      </c>
      <c r="B1511" s="4" t="s">
        <v>1169</v>
      </c>
      <c r="C1511" s="4" t="str">
        <f>"韦亨业"</f>
        <v>韦亨业</v>
      </c>
      <c r="D1511" s="3" t="s">
        <v>1185</v>
      </c>
    </row>
    <row r="1512" spans="1:4" ht="30" customHeight="1">
      <c r="A1512" s="3">
        <v>1510</v>
      </c>
      <c r="B1512" s="4" t="s">
        <v>1169</v>
      </c>
      <c r="C1512" s="4" t="str">
        <f>"符月香"</f>
        <v>符月香</v>
      </c>
      <c r="D1512" s="3" t="s">
        <v>1186</v>
      </c>
    </row>
    <row r="1513" spans="1:4" ht="30" customHeight="1">
      <c r="A1513" s="3">
        <v>1511</v>
      </c>
      <c r="B1513" s="4" t="s">
        <v>1169</v>
      </c>
      <c r="C1513" s="4" t="str">
        <f>"林邓秀"</f>
        <v>林邓秀</v>
      </c>
      <c r="D1513" s="3" t="s">
        <v>1187</v>
      </c>
    </row>
    <row r="1514" spans="1:4" ht="30" customHeight="1">
      <c r="A1514" s="3">
        <v>1512</v>
      </c>
      <c r="B1514" s="4" t="s">
        <v>1169</v>
      </c>
      <c r="C1514" s="4" t="str">
        <f>"周英凤"</f>
        <v>周英凤</v>
      </c>
      <c r="D1514" s="3" t="s">
        <v>287</v>
      </c>
    </row>
    <row r="1515" spans="1:4" ht="30" customHeight="1">
      <c r="A1515" s="3">
        <v>1513</v>
      </c>
      <c r="B1515" s="4" t="s">
        <v>1169</v>
      </c>
      <c r="C1515" s="4" t="str">
        <f>"宋振丹"</f>
        <v>宋振丹</v>
      </c>
      <c r="D1515" s="3" t="s">
        <v>12</v>
      </c>
    </row>
    <row r="1516" spans="1:4" ht="30" customHeight="1">
      <c r="A1516" s="3">
        <v>1514</v>
      </c>
      <c r="B1516" s="4" t="s">
        <v>1169</v>
      </c>
      <c r="C1516" s="4" t="str">
        <f>"关义伟"</f>
        <v>关义伟</v>
      </c>
      <c r="D1516" s="3" t="s">
        <v>1188</v>
      </c>
    </row>
    <row r="1517" spans="1:4" ht="30" customHeight="1">
      <c r="A1517" s="3">
        <v>1515</v>
      </c>
      <c r="B1517" s="4" t="s">
        <v>1169</v>
      </c>
      <c r="C1517" s="4" t="str">
        <f>"唐彩虹"</f>
        <v>唐彩虹</v>
      </c>
      <c r="D1517" s="3" t="s">
        <v>407</v>
      </c>
    </row>
    <row r="1518" spans="1:4" ht="30" customHeight="1">
      <c r="A1518" s="3">
        <v>1516</v>
      </c>
      <c r="B1518" s="4" t="s">
        <v>1169</v>
      </c>
      <c r="C1518" s="4" t="str">
        <f>"曾慧婷"</f>
        <v>曾慧婷</v>
      </c>
      <c r="D1518" s="3" t="s">
        <v>1189</v>
      </c>
    </row>
    <row r="1519" spans="1:4" ht="30" customHeight="1">
      <c r="A1519" s="3">
        <v>1517</v>
      </c>
      <c r="B1519" s="4" t="s">
        <v>1169</v>
      </c>
      <c r="C1519" s="4" t="str">
        <f>"杨利军"</f>
        <v>杨利军</v>
      </c>
      <c r="D1519" s="3" t="s">
        <v>1190</v>
      </c>
    </row>
    <row r="1520" spans="1:4" ht="30" customHeight="1">
      <c r="A1520" s="3">
        <v>1518</v>
      </c>
      <c r="B1520" s="4" t="s">
        <v>1169</v>
      </c>
      <c r="C1520" s="4" t="str">
        <f>"袁燕秋"</f>
        <v>袁燕秋</v>
      </c>
      <c r="D1520" s="3" t="s">
        <v>550</v>
      </c>
    </row>
    <row r="1521" spans="1:4" ht="30" customHeight="1">
      <c r="A1521" s="3">
        <v>1519</v>
      </c>
      <c r="B1521" s="4" t="s">
        <v>1169</v>
      </c>
      <c r="C1521" s="4" t="str">
        <f>"黄朝美"</f>
        <v>黄朝美</v>
      </c>
      <c r="D1521" s="3" t="s">
        <v>509</v>
      </c>
    </row>
    <row r="1522" spans="1:4" ht="30" customHeight="1">
      <c r="A1522" s="3">
        <v>1520</v>
      </c>
      <c r="B1522" s="4" t="s">
        <v>1169</v>
      </c>
      <c r="C1522" s="4" t="str">
        <f>"李玉珍"</f>
        <v>李玉珍</v>
      </c>
      <c r="D1522" s="3" t="s">
        <v>1191</v>
      </c>
    </row>
    <row r="1523" spans="1:4" ht="30" customHeight="1">
      <c r="A1523" s="3">
        <v>1521</v>
      </c>
      <c r="B1523" s="4" t="s">
        <v>1169</v>
      </c>
      <c r="C1523" s="4" t="str">
        <f>"李巨军"</f>
        <v>李巨军</v>
      </c>
      <c r="D1523" s="3" t="s">
        <v>1192</v>
      </c>
    </row>
    <row r="1524" spans="1:4" ht="30" customHeight="1">
      <c r="A1524" s="3">
        <v>1522</v>
      </c>
      <c r="B1524" s="4" t="s">
        <v>1169</v>
      </c>
      <c r="C1524" s="4" t="str">
        <f>"曾庆贺"</f>
        <v>曾庆贺</v>
      </c>
      <c r="D1524" s="3" t="s">
        <v>1193</v>
      </c>
    </row>
    <row r="1525" spans="1:4" ht="30" customHeight="1">
      <c r="A1525" s="3">
        <v>1523</v>
      </c>
      <c r="B1525" s="4" t="s">
        <v>1169</v>
      </c>
      <c r="C1525" s="4" t="str">
        <f>"郑玉"</f>
        <v>郑玉</v>
      </c>
      <c r="D1525" s="3" t="s">
        <v>1194</v>
      </c>
    </row>
    <row r="1526" spans="1:4" ht="30" customHeight="1">
      <c r="A1526" s="3">
        <v>1524</v>
      </c>
      <c r="B1526" s="4" t="s">
        <v>1169</v>
      </c>
      <c r="C1526" s="4" t="str">
        <f>"陈妙婷"</f>
        <v>陈妙婷</v>
      </c>
      <c r="D1526" s="3" t="s">
        <v>970</v>
      </c>
    </row>
    <row r="1527" spans="1:4" ht="30" customHeight="1">
      <c r="A1527" s="3">
        <v>1525</v>
      </c>
      <c r="B1527" s="4" t="s">
        <v>1169</v>
      </c>
      <c r="C1527" s="4" t="str">
        <f>"麦贤曼"</f>
        <v>麦贤曼</v>
      </c>
      <c r="D1527" s="3" t="s">
        <v>1195</v>
      </c>
    </row>
    <row r="1528" spans="1:4" ht="30" customHeight="1">
      <c r="A1528" s="3">
        <v>1526</v>
      </c>
      <c r="B1528" s="4" t="s">
        <v>1169</v>
      </c>
      <c r="C1528" s="4" t="str">
        <f>"张文琳"</f>
        <v>张文琳</v>
      </c>
      <c r="D1528" s="3" t="s">
        <v>1196</v>
      </c>
    </row>
    <row r="1529" spans="1:4" ht="30" customHeight="1">
      <c r="A1529" s="3">
        <v>1527</v>
      </c>
      <c r="B1529" s="4" t="s">
        <v>1169</v>
      </c>
      <c r="C1529" s="4" t="str">
        <f>"许书跃"</f>
        <v>许书跃</v>
      </c>
      <c r="D1529" s="3" t="s">
        <v>1197</v>
      </c>
    </row>
    <row r="1530" spans="1:4" ht="30" customHeight="1">
      <c r="A1530" s="3">
        <v>1528</v>
      </c>
      <c r="B1530" s="4" t="s">
        <v>1169</v>
      </c>
      <c r="C1530" s="4" t="str">
        <f>"吴小凤"</f>
        <v>吴小凤</v>
      </c>
      <c r="D1530" s="3" t="s">
        <v>212</v>
      </c>
    </row>
    <row r="1531" spans="1:4" ht="30" customHeight="1">
      <c r="A1531" s="3">
        <v>1529</v>
      </c>
      <c r="B1531" s="4" t="s">
        <v>1169</v>
      </c>
      <c r="C1531" s="4" t="str">
        <f>"林书菊"</f>
        <v>林书菊</v>
      </c>
      <c r="D1531" s="3" t="s">
        <v>1198</v>
      </c>
    </row>
    <row r="1532" spans="1:4" ht="30" customHeight="1">
      <c r="A1532" s="3">
        <v>1530</v>
      </c>
      <c r="B1532" s="4" t="s">
        <v>1169</v>
      </c>
      <c r="C1532" s="4" t="str">
        <f>"符凤香"</f>
        <v>符凤香</v>
      </c>
      <c r="D1532" s="3" t="s">
        <v>78</v>
      </c>
    </row>
    <row r="1533" spans="1:4" ht="30" customHeight="1">
      <c r="A1533" s="3">
        <v>1531</v>
      </c>
      <c r="B1533" s="4" t="s">
        <v>1169</v>
      </c>
      <c r="C1533" s="4" t="str">
        <f>"曾琼和"</f>
        <v>曾琼和</v>
      </c>
      <c r="D1533" s="3" t="s">
        <v>1199</v>
      </c>
    </row>
    <row r="1534" spans="1:4" ht="30" customHeight="1">
      <c r="A1534" s="3">
        <v>1532</v>
      </c>
      <c r="B1534" s="4" t="s">
        <v>1169</v>
      </c>
      <c r="C1534" s="4" t="str">
        <f>"陈义松"</f>
        <v>陈义松</v>
      </c>
      <c r="D1534" s="3" t="s">
        <v>1200</v>
      </c>
    </row>
    <row r="1535" spans="1:4" ht="30" customHeight="1">
      <c r="A1535" s="3">
        <v>1533</v>
      </c>
      <c r="B1535" s="4" t="s">
        <v>1169</v>
      </c>
      <c r="C1535" s="4" t="str">
        <f>"冼以柳"</f>
        <v>冼以柳</v>
      </c>
      <c r="D1535" s="3" t="s">
        <v>1201</v>
      </c>
    </row>
    <row r="1536" spans="1:4" ht="30" customHeight="1">
      <c r="A1536" s="3">
        <v>1534</v>
      </c>
      <c r="B1536" s="4" t="s">
        <v>1169</v>
      </c>
      <c r="C1536" s="4" t="str">
        <f>"文秀琪"</f>
        <v>文秀琪</v>
      </c>
      <c r="D1536" s="3" t="s">
        <v>613</v>
      </c>
    </row>
    <row r="1537" spans="1:4" ht="30" customHeight="1">
      <c r="A1537" s="3">
        <v>1535</v>
      </c>
      <c r="B1537" s="4" t="s">
        <v>1169</v>
      </c>
      <c r="C1537" s="4" t="str">
        <f>"罗小叶"</f>
        <v>罗小叶</v>
      </c>
      <c r="D1537" s="3" t="s">
        <v>1202</v>
      </c>
    </row>
    <row r="1538" spans="1:4" ht="30" customHeight="1">
      <c r="A1538" s="3">
        <v>1536</v>
      </c>
      <c r="B1538" s="4" t="s">
        <v>1169</v>
      </c>
      <c r="C1538" s="4" t="str">
        <f>"王秋妹"</f>
        <v>王秋妹</v>
      </c>
      <c r="D1538" s="3" t="s">
        <v>1203</v>
      </c>
    </row>
    <row r="1539" spans="1:4" ht="30" customHeight="1">
      <c r="A1539" s="3">
        <v>1537</v>
      </c>
      <c r="B1539" s="4" t="s">
        <v>1169</v>
      </c>
      <c r="C1539" s="4" t="str">
        <f>"肖丁雪"</f>
        <v>肖丁雪</v>
      </c>
      <c r="D1539" s="3" t="s">
        <v>1204</v>
      </c>
    </row>
    <row r="1540" spans="1:4" ht="30" customHeight="1">
      <c r="A1540" s="3">
        <v>1538</v>
      </c>
      <c r="B1540" s="4" t="s">
        <v>1169</v>
      </c>
      <c r="C1540" s="4" t="str">
        <f>"吉思源"</f>
        <v>吉思源</v>
      </c>
      <c r="D1540" s="3" t="s">
        <v>1205</v>
      </c>
    </row>
    <row r="1541" spans="1:4" ht="30" customHeight="1">
      <c r="A1541" s="3">
        <v>1539</v>
      </c>
      <c r="B1541" s="4" t="s">
        <v>1169</v>
      </c>
      <c r="C1541" s="4" t="str">
        <f>"符利珍"</f>
        <v>符利珍</v>
      </c>
      <c r="D1541" s="3" t="s">
        <v>109</v>
      </c>
    </row>
    <row r="1542" spans="1:4" ht="30" customHeight="1">
      <c r="A1542" s="3">
        <v>1540</v>
      </c>
      <c r="B1542" s="4" t="s">
        <v>1169</v>
      </c>
      <c r="C1542" s="4" t="str">
        <f>"吕秋妹"</f>
        <v>吕秋妹</v>
      </c>
      <c r="D1542" s="3" t="s">
        <v>1206</v>
      </c>
    </row>
    <row r="1543" spans="1:4" ht="30" customHeight="1">
      <c r="A1543" s="3">
        <v>1541</v>
      </c>
      <c r="B1543" s="4" t="s">
        <v>1169</v>
      </c>
      <c r="C1543" s="4" t="str">
        <f>"高婕"</f>
        <v>高婕</v>
      </c>
      <c r="D1543" s="3" t="s">
        <v>1207</v>
      </c>
    </row>
    <row r="1544" spans="1:4" ht="30" customHeight="1">
      <c r="A1544" s="3">
        <v>1542</v>
      </c>
      <c r="B1544" s="4" t="s">
        <v>1169</v>
      </c>
      <c r="C1544" s="4" t="str">
        <f>"邢琼欢"</f>
        <v>邢琼欢</v>
      </c>
      <c r="D1544" s="3" t="s">
        <v>267</v>
      </c>
    </row>
    <row r="1545" spans="1:4" ht="30" customHeight="1">
      <c r="A1545" s="3">
        <v>1543</v>
      </c>
      <c r="B1545" s="4" t="s">
        <v>1169</v>
      </c>
      <c r="C1545" s="4" t="str">
        <f>"陈海娟"</f>
        <v>陈海娟</v>
      </c>
      <c r="D1545" s="3" t="s">
        <v>1208</v>
      </c>
    </row>
    <row r="1546" spans="1:4" ht="30" customHeight="1">
      <c r="A1546" s="3">
        <v>1544</v>
      </c>
      <c r="B1546" s="4" t="s">
        <v>1169</v>
      </c>
      <c r="C1546" s="4" t="str">
        <f>"刘晓"</f>
        <v>刘晓</v>
      </c>
      <c r="D1546" s="3" t="s">
        <v>1209</v>
      </c>
    </row>
    <row r="1547" spans="1:4" ht="30" customHeight="1">
      <c r="A1547" s="3">
        <v>1545</v>
      </c>
      <c r="B1547" s="4" t="s">
        <v>1169</v>
      </c>
      <c r="C1547" s="4" t="str">
        <f>"梁秀晶"</f>
        <v>梁秀晶</v>
      </c>
      <c r="D1547" s="3" t="s">
        <v>394</v>
      </c>
    </row>
    <row r="1548" spans="1:4" ht="30" customHeight="1">
      <c r="A1548" s="3">
        <v>1546</v>
      </c>
      <c r="B1548" s="4" t="s">
        <v>1169</v>
      </c>
      <c r="C1548" s="4" t="str">
        <f>"羊代盈"</f>
        <v>羊代盈</v>
      </c>
      <c r="D1548" s="3" t="s">
        <v>1210</v>
      </c>
    </row>
    <row r="1549" spans="1:4" ht="30" customHeight="1">
      <c r="A1549" s="3">
        <v>1547</v>
      </c>
      <c r="B1549" s="4" t="s">
        <v>1169</v>
      </c>
      <c r="C1549" s="4" t="str">
        <f>"翁平"</f>
        <v>翁平</v>
      </c>
      <c r="D1549" s="3" t="s">
        <v>823</v>
      </c>
    </row>
    <row r="1550" spans="1:4" ht="30" customHeight="1">
      <c r="A1550" s="3">
        <v>1548</v>
      </c>
      <c r="B1550" s="4" t="s">
        <v>1169</v>
      </c>
      <c r="C1550" s="4" t="str">
        <f>"陈菊"</f>
        <v>陈菊</v>
      </c>
      <c r="D1550" s="3" t="s">
        <v>1211</v>
      </c>
    </row>
    <row r="1551" spans="1:4" ht="30" customHeight="1">
      <c r="A1551" s="3">
        <v>1549</v>
      </c>
      <c r="B1551" s="4" t="s">
        <v>1169</v>
      </c>
      <c r="C1551" s="4" t="str">
        <f>"陈珠丽"</f>
        <v>陈珠丽</v>
      </c>
      <c r="D1551" s="3" t="s">
        <v>448</v>
      </c>
    </row>
    <row r="1552" spans="1:4" ht="30" customHeight="1">
      <c r="A1552" s="3">
        <v>1550</v>
      </c>
      <c r="B1552" s="4" t="s">
        <v>1169</v>
      </c>
      <c r="C1552" s="4" t="str">
        <f>"沈月娇"</f>
        <v>沈月娇</v>
      </c>
      <c r="D1552" s="3" t="s">
        <v>1212</v>
      </c>
    </row>
    <row r="1553" spans="1:4" ht="30" customHeight="1">
      <c r="A1553" s="3">
        <v>1551</v>
      </c>
      <c r="B1553" s="4" t="s">
        <v>1169</v>
      </c>
      <c r="C1553" s="4" t="str">
        <f>"林琦虹"</f>
        <v>林琦虹</v>
      </c>
      <c r="D1553" s="3" t="s">
        <v>616</v>
      </c>
    </row>
    <row r="1554" spans="1:4" ht="30" customHeight="1">
      <c r="A1554" s="3">
        <v>1552</v>
      </c>
      <c r="B1554" s="4" t="s">
        <v>1169</v>
      </c>
      <c r="C1554" s="4" t="str">
        <f>"卓翠婷"</f>
        <v>卓翠婷</v>
      </c>
      <c r="D1554" s="3" t="s">
        <v>744</v>
      </c>
    </row>
    <row r="1555" spans="1:4" ht="30" customHeight="1">
      <c r="A1555" s="3">
        <v>1553</v>
      </c>
      <c r="B1555" s="4" t="s">
        <v>1169</v>
      </c>
      <c r="C1555" s="4" t="str">
        <f>"邓宝玉"</f>
        <v>邓宝玉</v>
      </c>
      <c r="D1555" s="3" t="s">
        <v>1000</v>
      </c>
    </row>
    <row r="1556" spans="1:4" ht="30" customHeight="1">
      <c r="A1556" s="3">
        <v>1554</v>
      </c>
      <c r="B1556" s="4" t="s">
        <v>1169</v>
      </c>
      <c r="C1556" s="4" t="str">
        <f>"王晓娉"</f>
        <v>王晓娉</v>
      </c>
      <c r="D1556" s="3" t="s">
        <v>1213</v>
      </c>
    </row>
    <row r="1557" spans="1:4" ht="30" customHeight="1">
      <c r="A1557" s="3">
        <v>1555</v>
      </c>
      <c r="B1557" s="4" t="s">
        <v>1169</v>
      </c>
      <c r="C1557" s="4" t="str">
        <f>"董朝珠"</f>
        <v>董朝珠</v>
      </c>
      <c r="D1557" s="3" t="s">
        <v>512</v>
      </c>
    </row>
    <row r="1558" spans="1:4" ht="30" customHeight="1">
      <c r="A1558" s="3">
        <v>1556</v>
      </c>
      <c r="B1558" s="4" t="s">
        <v>1169</v>
      </c>
      <c r="C1558" s="4" t="str">
        <f>"李梦珍"</f>
        <v>李梦珍</v>
      </c>
      <c r="D1558" s="3" t="s">
        <v>1214</v>
      </c>
    </row>
    <row r="1559" spans="1:4" ht="30" customHeight="1">
      <c r="A1559" s="3">
        <v>1557</v>
      </c>
      <c r="B1559" s="4" t="s">
        <v>1169</v>
      </c>
      <c r="C1559" s="4" t="str">
        <f>"刘丽剑"</f>
        <v>刘丽剑</v>
      </c>
      <c r="D1559" s="3" t="s">
        <v>1215</v>
      </c>
    </row>
    <row r="1560" spans="1:4" ht="30" customHeight="1">
      <c r="A1560" s="3">
        <v>1558</v>
      </c>
      <c r="B1560" s="4" t="s">
        <v>1169</v>
      </c>
      <c r="C1560" s="4" t="str">
        <f>"文坤妍"</f>
        <v>文坤妍</v>
      </c>
      <c r="D1560" s="3" t="s">
        <v>667</v>
      </c>
    </row>
    <row r="1561" spans="1:4" ht="30" customHeight="1">
      <c r="A1561" s="3">
        <v>1559</v>
      </c>
      <c r="B1561" s="4" t="s">
        <v>1169</v>
      </c>
      <c r="C1561" s="4" t="str">
        <f>"关义侠"</f>
        <v>关义侠</v>
      </c>
      <c r="D1561" s="3" t="s">
        <v>1216</v>
      </c>
    </row>
    <row r="1562" spans="1:4" ht="30" customHeight="1">
      <c r="A1562" s="3">
        <v>1560</v>
      </c>
      <c r="B1562" s="4" t="s">
        <v>1169</v>
      </c>
      <c r="C1562" s="4" t="str">
        <f>"刘琼花"</f>
        <v>刘琼花</v>
      </c>
      <c r="D1562" s="3" t="s">
        <v>725</v>
      </c>
    </row>
    <row r="1563" spans="1:4" ht="30" customHeight="1">
      <c r="A1563" s="3">
        <v>1561</v>
      </c>
      <c r="B1563" s="4" t="s">
        <v>1169</v>
      </c>
      <c r="C1563" s="4" t="str">
        <f>"蔡亲浩"</f>
        <v>蔡亲浩</v>
      </c>
      <c r="D1563" s="3" t="s">
        <v>1217</v>
      </c>
    </row>
    <row r="1564" spans="1:4" ht="30" customHeight="1">
      <c r="A1564" s="3">
        <v>1562</v>
      </c>
      <c r="B1564" s="4" t="s">
        <v>1169</v>
      </c>
      <c r="C1564" s="4" t="str">
        <f>"吴如"</f>
        <v>吴如</v>
      </c>
      <c r="D1564" s="3" t="s">
        <v>629</v>
      </c>
    </row>
    <row r="1565" spans="1:4" ht="30" customHeight="1">
      <c r="A1565" s="3">
        <v>1563</v>
      </c>
      <c r="B1565" s="4" t="s">
        <v>1169</v>
      </c>
      <c r="C1565" s="4" t="str">
        <f>"符明娇"</f>
        <v>符明娇</v>
      </c>
      <c r="D1565" s="3" t="s">
        <v>1218</v>
      </c>
    </row>
    <row r="1566" spans="1:4" ht="30" customHeight="1">
      <c r="A1566" s="3">
        <v>1564</v>
      </c>
      <c r="B1566" s="4" t="s">
        <v>1169</v>
      </c>
      <c r="C1566" s="4" t="str">
        <f>"吴碧婷"</f>
        <v>吴碧婷</v>
      </c>
      <c r="D1566" s="3" t="s">
        <v>382</v>
      </c>
    </row>
    <row r="1567" spans="1:4" ht="30" customHeight="1">
      <c r="A1567" s="3">
        <v>1565</v>
      </c>
      <c r="B1567" s="4" t="s">
        <v>1169</v>
      </c>
      <c r="C1567" s="4" t="str">
        <f>"刘一蓉"</f>
        <v>刘一蓉</v>
      </c>
      <c r="D1567" s="3" t="s">
        <v>1219</v>
      </c>
    </row>
    <row r="1568" spans="1:4" ht="30" customHeight="1">
      <c r="A1568" s="3">
        <v>1566</v>
      </c>
      <c r="B1568" s="4" t="s">
        <v>1169</v>
      </c>
      <c r="C1568" s="4" t="str">
        <f>"许秀丹"</f>
        <v>许秀丹</v>
      </c>
      <c r="D1568" s="3" t="s">
        <v>128</v>
      </c>
    </row>
    <row r="1569" spans="1:4" ht="30" customHeight="1">
      <c r="A1569" s="3">
        <v>1567</v>
      </c>
      <c r="B1569" s="4" t="s">
        <v>1169</v>
      </c>
      <c r="C1569" s="4" t="str">
        <f>"林书娜"</f>
        <v>林书娜</v>
      </c>
      <c r="D1569" s="3" t="s">
        <v>1220</v>
      </c>
    </row>
    <row r="1570" spans="1:4" ht="30" customHeight="1">
      <c r="A1570" s="3">
        <v>1568</v>
      </c>
      <c r="B1570" s="4" t="s">
        <v>1169</v>
      </c>
      <c r="C1570" s="4" t="str">
        <f>"周明哲"</f>
        <v>周明哲</v>
      </c>
      <c r="D1570" s="3" t="s">
        <v>1221</v>
      </c>
    </row>
    <row r="1571" spans="1:4" ht="30" customHeight="1">
      <c r="A1571" s="3">
        <v>1569</v>
      </c>
      <c r="B1571" s="4" t="s">
        <v>1169</v>
      </c>
      <c r="C1571" s="4" t="str">
        <f>"周游"</f>
        <v>周游</v>
      </c>
      <c r="D1571" s="3" t="s">
        <v>459</v>
      </c>
    </row>
    <row r="1572" spans="1:4" ht="30" customHeight="1">
      <c r="A1572" s="3">
        <v>1570</v>
      </c>
      <c r="B1572" s="4" t="s">
        <v>1169</v>
      </c>
      <c r="C1572" s="4" t="str">
        <f>"黄丽妹"</f>
        <v>黄丽妹</v>
      </c>
      <c r="D1572" s="3" t="s">
        <v>190</v>
      </c>
    </row>
    <row r="1573" spans="1:4" ht="30" customHeight="1">
      <c r="A1573" s="3">
        <v>1571</v>
      </c>
      <c r="B1573" s="4" t="s">
        <v>1169</v>
      </c>
      <c r="C1573" s="4" t="str">
        <f>"石昭"</f>
        <v>石昭</v>
      </c>
      <c r="D1573" s="3" t="s">
        <v>1222</v>
      </c>
    </row>
    <row r="1574" spans="1:4" ht="30" customHeight="1">
      <c r="A1574" s="3">
        <v>1572</v>
      </c>
      <c r="B1574" s="4" t="s">
        <v>1169</v>
      </c>
      <c r="C1574" s="4" t="str">
        <f>"陈积芳"</f>
        <v>陈积芳</v>
      </c>
      <c r="D1574" s="3" t="s">
        <v>1118</v>
      </c>
    </row>
    <row r="1575" spans="1:4" ht="30" customHeight="1">
      <c r="A1575" s="3">
        <v>1573</v>
      </c>
      <c r="B1575" s="4" t="s">
        <v>1169</v>
      </c>
      <c r="C1575" s="4" t="str">
        <f>"郭宏霞"</f>
        <v>郭宏霞</v>
      </c>
      <c r="D1575" s="3" t="s">
        <v>1223</v>
      </c>
    </row>
    <row r="1576" spans="1:4" ht="30" customHeight="1">
      <c r="A1576" s="3">
        <v>1574</v>
      </c>
      <c r="B1576" s="4" t="s">
        <v>1169</v>
      </c>
      <c r="C1576" s="4" t="str">
        <f>"黄小娜"</f>
        <v>黄小娜</v>
      </c>
      <c r="D1576" s="3" t="s">
        <v>680</v>
      </c>
    </row>
    <row r="1577" spans="1:4" ht="30" customHeight="1">
      <c r="A1577" s="3">
        <v>1575</v>
      </c>
      <c r="B1577" s="4" t="s">
        <v>1169</v>
      </c>
      <c r="C1577" s="4" t="str">
        <f>"钟家芬"</f>
        <v>钟家芬</v>
      </c>
      <c r="D1577" s="3" t="s">
        <v>1224</v>
      </c>
    </row>
    <row r="1578" spans="1:4" ht="30" customHeight="1">
      <c r="A1578" s="3">
        <v>1576</v>
      </c>
      <c r="B1578" s="4" t="s">
        <v>1169</v>
      </c>
      <c r="C1578" s="4" t="str">
        <f>"王丽芳"</f>
        <v>王丽芳</v>
      </c>
      <c r="D1578" s="3" t="s">
        <v>1225</v>
      </c>
    </row>
    <row r="1579" spans="1:4" ht="30" customHeight="1">
      <c r="A1579" s="3">
        <v>1577</v>
      </c>
      <c r="B1579" s="4" t="s">
        <v>1169</v>
      </c>
      <c r="C1579" s="4" t="str">
        <f>"周妍"</f>
        <v>周妍</v>
      </c>
      <c r="D1579" s="3" t="s">
        <v>1226</v>
      </c>
    </row>
    <row r="1580" spans="1:4" ht="30" customHeight="1">
      <c r="A1580" s="3">
        <v>1578</v>
      </c>
      <c r="B1580" s="4" t="s">
        <v>1169</v>
      </c>
      <c r="C1580" s="4" t="str">
        <f>"陈石女"</f>
        <v>陈石女</v>
      </c>
      <c r="D1580" s="3" t="s">
        <v>382</v>
      </c>
    </row>
    <row r="1581" spans="1:4" ht="30" customHeight="1">
      <c r="A1581" s="3">
        <v>1579</v>
      </c>
      <c r="B1581" s="4" t="s">
        <v>1169</v>
      </c>
      <c r="C1581" s="4" t="str">
        <f>"王家富"</f>
        <v>王家富</v>
      </c>
      <c r="D1581" s="3" t="s">
        <v>1227</v>
      </c>
    </row>
    <row r="1582" spans="1:4" ht="30" customHeight="1">
      <c r="A1582" s="3">
        <v>1580</v>
      </c>
      <c r="B1582" s="4" t="s">
        <v>1169</v>
      </c>
      <c r="C1582" s="4" t="str">
        <f>"吴燕"</f>
        <v>吴燕</v>
      </c>
      <c r="D1582" s="3" t="s">
        <v>368</v>
      </c>
    </row>
    <row r="1583" spans="1:4" ht="30" customHeight="1">
      <c r="A1583" s="3">
        <v>1581</v>
      </c>
      <c r="B1583" s="4" t="s">
        <v>1169</v>
      </c>
      <c r="C1583" s="4" t="str">
        <f>"王小芬"</f>
        <v>王小芬</v>
      </c>
      <c r="D1583" s="3" t="s">
        <v>1228</v>
      </c>
    </row>
    <row r="1584" spans="1:4" ht="30" customHeight="1">
      <c r="A1584" s="3">
        <v>1582</v>
      </c>
      <c r="B1584" s="4" t="s">
        <v>1169</v>
      </c>
      <c r="C1584" s="4" t="str">
        <f>"陈茹"</f>
        <v>陈茹</v>
      </c>
      <c r="D1584" s="3" t="s">
        <v>1229</v>
      </c>
    </row>
    <row r="1585" spans="1:4" ht="30" customHeight="1">
      <c r="A1585" s="3">
        <v>1583</v>
      </c>
      <c r="B1585" s="4" t="s">
        <v>1169</v>
      </c>
      <c r="C1585" s="4" t="str">
        <f>"郭浩梦"</f>
        <v>郭浩梦</v>
      </c>
      <c r="D1585" s="3" t="s">
        <v>838</v>
      </c>
    </row>
    <row r="1586" spans="1:4" ht="30" customHeight="1">
      <c r="A1586" s="3">
        <v>1584</v>
      </c>
      <c r="B1586" s="4" t="s">
        <v>1169</v>
      </c>
      <c r="C1586" s="4" t="str">
        <f>"林珊"</f>
        <v>林珊</v>
      </c>
      <c r="D1586" s="3" t="s">
        <v>717</v>
      </c>
    </row>
    <row r="1587" spans="1:4" ht="30" customHeight="1">
      <c r="A1587" s="3">
        <v>1585</v>
      </c>
      <c r="B1587" s="4" t="s">
        <v>1169</v>
      </c>
      <c r="C1587" s="4" t="str">
        <f>"黎赛艳"</f>
        <v>黎赛艳</v>
      </c>
      <c r="D1587" s="3" t="s">
        <v>378</v>
      </c>
    </row>
    <row r="1588" spans="1:4" ht="30" customHeight="1">
      <c r="A1588" s="3">
        <v>1586</v>
      </c>
      <c r="B1588" s="4" t="s">
        <v>1169</v>
      </c>
      <c r="C1588" s="4" t="str">
        <f>"黄连玉"</f>
        <v>黄连玉</v>
      </c>
      <c r="D1588" s="3" t="s">
        <v>1230</v>
      </c>
    </row>
    <row r="1589" spans="1:4" ht="30" customHeight="1">
      <c r="A1589" s="3">
        <v>1587</v>
      </c>
      <c r="B1589" s="4" t="s">
        <v>1169</v>
      </c>
      <c r="C1589" s="4" t="str">
        <f>"苏荣丰"</f>
        <v>苏荣丰</v>
      </c>
      <c r="D1589" s="3" t="s">
        <v>400</v>
      </c>
    </row>
    <row r="1590" spans="1:4" ht="30" customHeight="1">
      <c r="A1590" s="3">
        <v>1588</v>
      </c>
      <c r="B1590" s="4" t="s">
        <v>1169</v>
      </c>
      <c r="C1590" s="4" t="str">
        <f>"周和"</f>
        <v>周和</v>
      </c>
      <c r="D1590" s="3" t="s">
        <v>1231</v>
      </c>
    </row>
    <row r="1591" spans="1:4" ht="30" customHeight="1">
      <c r="A1591" s="3">
        <v>1589</v>
      </c>
      <c r="B1591" s="4" t="s">
        <v>1169</v>
      </c>
      <c r="C1591" s="4" t="str">
        <f>"黄燕琳"</f>
        <v>黄燕琳</v>
      </c>
      <c r="D1591" s="3" t="s">
        <v>1232</v>
      </c>
    </row>
    <row r="1592" spans="1:4" ht="30" customHeight="1">
      <c r="A1592" s="3">
        <v>1590</v>
      </c>
      <c r="B1592" s="4" t="s">
        <v>1169</v>
      </c>
      <c r="C1592" s="4" t="str">
        <f>"孙爱丹"</f>
        <v>孙爱丹</v>
      </c>
      <c r="D1592" s="3" t="s">
        <v>1233</v>
      </c>
    </row>
    <row r="1593" spans="1:4" ht="30" customHeight="1">
      <c r="A1593" s="3">
        <v>1591</v>
      </c>
      <c r="B1593" s="4" t="s">
        <v>1169</v>
      </c>
      <c r="C1593" s="4" t="str">
        <f>"符月灿"</f>
        <v>符月灿</v>
      </c>
      <c r="D1593" s="3" t="s">
        <v>1234</v>
      </c>
    </row>
    <row r="1594" spans="1:4" ht="30" customHeight="1">
      <c r="A1594" s="3">
        <v>1592</v>
      </c>
      <c r="B1594" s="4" t="s">
        <v>1169</v>
      </c>
      <c r="C1594" s="4" t="str">
        <f>"黎于良"</f>
        <v>黎于良</v>
      </c>
      <c r="D1594" s="3" t="s">
        <v>1235</v>
      </c>
    </row>
    <row r="1595" spans="1:4" ht="30" customHeight="1">
      <c r="A1595" s="3">
        <v>1593</v>
      </c>
      <c r="B1595" s="4" t="s">
        <v>1169</v>
      </c>
      <c r="C1595" s="4" t="str">
        <f>"吴啟军"</f>
        <v>吴啟军</v>
      </c>
      <c r="D1595" s="3" t="s">
        <v>1236</v>
      </c>
    </row>
    <row r="1596" spans="1:4" ht="30" customHeight="1">
      <c r="A1596" s="3">
        <v>1594</v>
      </c>
      <c r="B1596" s="4" t="s">
        <v>1169</v>
      </c>
      <c r="C1596" s="4" t="str">
        <f>"刘少微"</f>
        <v>刘少微</v>
      </c>
      <c r="D1596" s="3" t="s">
        <v>1118</v>
      </c>
    </row>
    <row r="1597" spans="1:4" ht="30" customHeight="1">
      <c r="A1597" s="3">
        <v>1595</v>
      </c>
      <c r="B1597" s="4" t="s">
        <v>1169</v>
      </c>
      <c r="C1597" s="4" t="str">
        <f>"龙秀梅"</f>
        <v>龙秀梅</v>
      </c>
      <c r="D1597" s="3" t="s">
        <v>1237</v>
      </c>
    </row>
    <row r="1598" spans="1:4" ht="30" customHeight="1">
      <c r="A1598" s="3">
        <v>1596</v>
      </c>
      <c r="B1598" s="4" t="s">
        <v>1169</v>
      </c>
      <c r="C1598" s="4" t="str">
        <f>"黎丽娜"</f>
        <v>黎丽娜</v>
      </c>
      <c r="D1598" s="3" t="s">
        <v>1238</v>
      </c>
    </row>
    <row r="1599" spans="1:4" ht="30" customHeight="1">
      <c r="A1599" s="3">
        <v>1597</v>
      </c>
      <c r="B1599" s="4" t="s">
        <v>1169</v>
      </c>
      <c r="C1599" s="4" t="str">
        <f>"邢诗雅"</f>
        <v>邢诗雅</v>
      </c>
      <c r="D1599" s="3" t="s">
        <v>1239</v>
      </c>
    </row>
    <row r="1600" spans="1:4" ht="30" customHeight="1">
      <c r="A1600" s="3">
        <v>1598</v>
      </c>
      <c r="B1600" s="4" t="s">
        <v>1169</v>
      </c>
      <c r="C1600" s="4" t="str">
        <f>"李庆帅"</f>
        <v>李庆帅</v>
      </c>
      <c r="D1600" s="3" t="s">
        <v>1240</v>
      </c>
    </row>
    <row r="1601" spans="1:4" ht="30" customHeight="1">
      <c r="A1601" s="3">
        <v>1599</v>
      </c>
      <c r="B1601" s="4" t="s">
        <v>1169</v>
      </c>
      <c r="C1601" s="4" t="str">
        <f>"蔡少卿"</f>
        <v>蔡少卿</v>
      </c>
      <c r="D1601" s="3" t="s">
        <v>269</v>
      </c>
    </row>
    <row r="1602" spans="1:4" ht="30" customHeight="1">
      <c r="A1602" s="3">
        <v>1600</v>
      </c>
      <c r="B1602" s="4" t="s">
        <v>1169</v>
      </c>
      <c r="C1602" s="4" t="str">
        <f>"吴以昌"</f>
        <v>吴以昌</v>
      </c>
      <c r="D1602" s="3" t="s">
        <v>1241</v>
      </c>
    </row>
    <row r="1603" spans="1:4" ht="30" customHeight="1">
      <c r="A1603" s="3">
        <v>1601</v>
      </c>
      <c r="B1603" s="4" t="s">
        <v>1169</v>
      </c>
      <c r="C1603" s="4" t="str">
        <f>"吴毓飞"</f>
        <v>吴毓飞</v>
      </c>
      <c r="D1603" s="3" t="s">
        <v>832</v>
      </c>
    </row>
    <row r="1604" spans="1:4" ht="30" customHeight="1">
      <c r="A1604" s="3">
        <v>1602</v>
      </c>
      <c r="B1604" s="4" t="s">
        <v>1169</v>
      </c>
      <c r="C1604" s="4" t="str">
        <f>"翁菊"</f>
        <v>翁菊</v>
      </c>
      <c r="D1604" s="3" t="s">
        <v>1242</v>
      </c>
    </row>
    <row r="1605" spans="1:4" ht="30" customHeight="1">
      <c r="A1605" s="3">
        <v>1603</v>
      </c>
      <c r="B1605" s="4" t="s">
        <v>1169</v>
      </c>
      <c r="C1605" s="4" t="str">
        <f>"王丽斯"</f>
        <v>王丽斯</v>
      </c>
      <c r="D1605" s="3" t="s">
        <v>1048</v>
      </c>
    </row>
    <row r="1606" spans="1:4" ht="30" customHeight="1">
      <c r="A1606" s="3">
        <v>1604</v>
      </c>
      <c r="B1606" s="4" t="s">
        <v>1169</v>
      </c>
      <c r="C1606" s="4" t="str">
        <f>"王淞"</f>
        <v>王淞</v>
      </c>
      <c r="D1606" s="3" t="s">
        <v>1243</v>
      </c>
    </row>
    <row r="1607" spans="1:4" ht="30" customHeight="1">
      <c r="A1607" s="3">
        <v>1605</v>
      </c>
      <c r="B1607" s="4" t="s">
        <v>1169</v>
      </c>
      <c r="C1607" s="4" t="str">
        <f>"洪娇娆"</f>
        <v>洪娇娆</v>
      </c>
      <c r="D1607" s="3" t="s">
        <v>1244</v>
      </c>
    </row>
    <row r="1608" spans="1:4" ht="30" customHeight="1">
      <c r="A1608" s="3">
        <v>1606</v>
      </c>
      <c r="B1608" s="4" t="s">
        <v>1245</v>
      </c>
      <c r="C1608" s="4" t="str">
        <f>"许学颖"</f>
        <v>许学颖</v>
      </c>
      <c r="D1608" s="3" t="s">
        <v>1246</v>
      </c>
    </row>
    <row r="1609" spans="1:4" ht="30" customHeight="1">
      <c r="A1609" s="3">
        <v>1607</v>
      </c>
      <c r="B1609" s="4" t="s">
        <v>1245</v>
      </c>
      <c r="C1609" s="4" t="str">
        <f>"林香"</f>
        <v>林香</v>
      </c>
      <c r="D1609" s="3" t="s">
        <v>1247</v>
      </c>
    </row>
    <row r="1610" spans="1:4" ht="30" customHeight="1">
      <c r="A1610" s="3">
        <v>1608</v>
      </c>
      <c r="B1610" s="4" t="s">
        <v>1245</v>
      </c>
      <c r="C1610" s="4" t="str">
        <f>"文菲"</f>
        <v>文菲</v>
      </c>
      <c r="D1610" s="3" t="s">
        <v>1248</v>
      </c>
    </row>
    <row r="1611" spans="1:4" ht="30" customHeight="1">
      <c r="A1611" s="3">
        <v>1609</v>
      </c>
      <c r="B1611" s="4" t="s">
        <v>1245</v>
      </c>
      <c r="C1611" s="4" t="str">
        <f>"王云"</f>
        <v>王云</v>
      </c>
      <c r="D1611" s="3" t="s">
        <v>1249</v>
      </c>
    </row>
    <row r="1612" spans="1:4" ht="30" customHeight="1">
      <c r="A1612" s="3">
        <v>1610</v>
      </c>
      <c r="B1612" s="4" t="s">
        <v>1245</v>
      </c>
      <c r="C1612" s="4" t="str">
        <f>"王香龄"</f>
        <v>王香龄</v>
      </c>
      <c r="D1612" s="3" t="s">
        <v>806</v>
      </c>
    </row>
    <row r="1613" spans="1:4" ht="30" customHeight="1">
      <c r="A1613" s="3">
        <v>1611</v>
      </c>
      <c r="B1613" s="4" t="s">
        <v>1245</v>
      </c>
      <c r="C1613" s="4" t="str">
        <f>"林梅"</f>
        <v>林梅</v>
      </c>
      <c r="D1613" s="3" t="s">
        <v>1250</v>
      </c>
    </row>
    <row r="1614" spans="1:4" ht="30" customHeight="1">
      <c r="A1614" s="3">
        <v>1612</v>
      </c>
      <c r="B1614" s="4" t="s">
        <v>1245</v>
      </c>
      <c r="C1614" s="4" t="str">
        <f>"林有芬"</f>
        <v>林有芬</v>
      </c>
      <c r="D1614" s="3" t="s">
        <v>317</v>
      </c>
    </row>
    <row r="1615" spans="1:4" ht="30" customHeight="1">
      <c r="A1615" s="3">
        <v>1613</v>
      </c>
      <c r="B1615" s="4" t="s">
        <v>1245</v>
      </c>
      <c r="C1615" s="4" t="str">
        <f>"符秀红"</f>
        <v>符秀红</v>
      </c>
      <c r="D1615" s="3" t="s">
        <v>933</v>
      </c>
    </row>
    <row r="1616" spans="1:4" ht="30" customHeight="1">
      <c r="A1616" s="3">
        <v>1614</v>
      </c>
      <c r="B1616" s="4" t="s">
        <v>1245</v>
      </c>
      <c r="C1616" s="4" t="str">
        <f>"陈雄"</f>
        <v>陈雄</v>
      </c>
      <c r="D1616" s="3" t="s">
        <v>1251</v>
      </c>
    </row>
    <row r="1617" spans="1:4" ht="30" customHeight="1">
      <c r="A1617" s="3">
        <v>1615</v>
      </c>
      <c r="B1617" s="4" t="s">
        <v>1245</v>
      </c>
      <c r="C1617" s="4" t="str">
        <f>"李小芳"</f>
        <v>李小芳</v>
      </c>
      <c r="D1617" s="3" t="s">
        <v>1252</v>
      </c>
    </row>
    <row r="1618" spans="1:4" ht="30" customHeight="1">
      <c r="A1618" s="3">
        <v>1616</v>
      </c>
      <c r="B1618" s="4" t="s">
        <v>1245</v>
      </c>
      <c r="C1618" s="4" t="str">
        <f>"董智"</f>
        <v>董智</v>
      </c>
      <c r="D1618" s="3" t="s">
        <v>1253</v>
      </c>
    </row>
    <row r="1619" spans="1:4" ht="30" customHeight="1">
      <c r="A1619" s="3">
        <v>1617</v>
      </c>
      <c r="B1619" s="4" t="s">
        <v>1245</v>
      </c>
      <c r="C1619" s="4" t="str">
        <f>"岑雄玲"</f>
        <v>岑雄玲</v>
      </c>
      <c r="D1619" s="3" t="s">
        <v>327</v>
      </c>
    </row>
    <row r="1620" spans="1:4" ht="30" customHeight="1">
      <c r="A1620" s="3">
        <v>1618</v>
      </c>
      <c r="B1620" s="4" t="s">
        <v>1245</v>
      </c>
      <c r="C1620" s="4" t="str">
        <f>"王娃选"</f>
        <v>王娃选</v>
      </c>
      <c r="D1620" s="3" t="s">
        <v>1254</v>
      </c>
    </row>
    <row r="1621" spans="1:4" ht="30" customHeight="1">
      <c r="A1621" s="3">
        <v>1619</v>
      </c>
      <c r="B1621" s="4" t="s">
        <v>1245</v>
      </c>
      <c r="C1621" s="4" t="str">
        <f>"陈肖侣"</f>
        <v>陈肖侣</v>
      </c>
      <c r="D1621" s="3" t="s">
        <v>1255</v>
      </c>
    </row>
    <row r="1622" spans="1:4" ht="30" customHeight="1">
      <c r="A1622" s="3">
        <v>1620</v>
      </c>
      <c r="B1622" s="4" t="s">
        <v>1245</v>
      </c>
      <c r="C1622" s="4" t="str">
        <f>"张玉梅"</f>
        <v>张玉梅</v>
      </c>
      <c r="D1622" s="3" t="s">
        <v>154</v>
      </c>
    </row>
    <row r="1623" spans="1:4" ht="30" customHeight="1">
      <c r="A1623" s="3">
        <v>1621</v>
      </c>
      <c r="B1623" s="4" t="s">
        <v>1245</v>
      </c>
      <c r="C1623" s="4" t="str">
        <f>"董俊棉"</f>
        <v>董俊棉</v>
      </c>
      <c r="D1623" s="3" t="s">
        <v>1250</v>
      </c>
    </row>
    <row r="1624" spans="1:4" ht="30" customHeight="1">
      <c r="A1624" s="3">
        <v>1622</v>
      </c>
      <c r="B1624" s="4" t="s">
        <v>1245</v>
      </c>
      <c r="C1624" s="4" t="str">
        <f>"陈国庆"</f>
        <v>陈国庆</v>
      </c>
      <c r="D1624" s="3" t="s">
        <v>1256</v>
      </c>
    </row>
    <row r="1625" spans="1:4" ht="30" customHeight="1">
      <c r="A1625" s="3">
        <v>1623</v>
      </c>
      <c r="B1625" s="4" t="s">
        <v>1245</v>
      </c>
      <c r="C1625" s="4" t="str">
        <f>"杨克沙"</f>
        <v>杨克沙</v>
      </c>
      <c r="D1625" s="3" t="s">
        <v>84</v>
      </c>
    </row>
    <row r="1626" spans="1:4" ht="30" customHeight="1">
      <c r="A1626" s="3">
        <v>1624</v>
      </c>
      <c r="B1626" s="4" t="s">
        <v>1245</v>
      </c>
      <c r="C1626" s="4" t="str">
        <f>"王晓"</f>
        <v>王晓</v>
      </c>
      <c r="D1626" s="3" t="s">
        <v>1209</v>
      </c>
    </row>
    <row r="1627" spans="1:4" ht="30" customHeight="1">
      <c r="A1627" s="3">
        <v>1625</v>
      </c>
      <c r="B1627" s="4" t="s">
        <v>1245</v>
      </c>
      <c r="C1627" s="4" t="str">
        <f>"唐昊"</f>
        <v>唐昊</v>
      </c>
      <c r="D1627" s="3" t="s">
        <v>1257</v>
      </c>
    </row>
    <row r="1628" spans="1:4" ht="30" customHeight="1">
      <c r="A1628" s="3">
        <v>1626</v>
      </c>
      <c r="B1628" s="4" t="s">
        <v>1245</v>
      </c>
      <c r="C1628" s="4" t="str">
        <f>"张艳琴"</f>
        <v>张艳琴</v>
      </c>
      <c r="D1628" s="3" t="s">
        <v>1258</v>
      </c>
    </row>
    <row r="1629" spans="1:4" ht="30" customHeight="1">
      <c r="A1629" s="3">
        <v>1627</v>
      </c>
      <c r="B1629" s="4" t="s">
        <v>1245</v>
      </c>
      <c r="C1629" s="4" t="str">
        <f>"吴思颖"</f>
        <v>吴思颖</v>
      </c>
      <c r="D1629" s="3" t="s">
        <v>1259</v>
      </c>
    </row>
    <row r="1630" spans="1:4" ht="30" customHeight="1">
      <c r="A1630" s="3">
        <v>1628</v>
      </c>
      <c r="B1630" s="4" t="s">
        <v>1245</v>
      </c>
      <c r="C1630" s="4" t="str">
        <f>"赵薇薇"</f>
        <v>赵薇薇</v>
      </c>
      <c r="D1630" s="3" t="s">
        <v>1260</v>
      </c>
    </row>
    <row r="1631" spans="1:4" ht="30" customHeight="1">
      <c r="A1631" s="3">
        <v>1629</v>
      </c>
      <c r="B1631" s="4" t="s">
        <v>1245</v>
      </c>
      <c r="C1631" s="4" t="str">
        <f>"翁先仙"</f>
        <v>翁先仙</v>
      </c>
      <c r="D1631" s="3" t="s">
        <v>1261</v>
      </c>
    </row>
    <row r="1632" spans="1:4" ht="30" customHeight="1">
      <c r="A1632" s="3">
        <v>1630</v>
      </c>
      <c r="B1632" s="4" t="s">
        <v>1245</v>
      </c>
      <c r="C1632" s="4" t="str">
        <f>"许秀靖"</f>
        <v>许秀靖</v>
      </c>
      <c r="D1632" s="3" t="s">
        <v>490</v>
      </c>
    </row>
    <row r="1633" spans="1:4" ht="30" customHeight="1">
      <c r="A1633" s="3">
        <v>1631</v>
      </c>
      <c r="B1633" s="4" t="s">
        <v>1245</v>
      </c>
      <c r="C1633" s="4" t="str">
        <f>"高珍桃"</f>
        <v>高珍桃</v>
      </c>
      <c r="D1633" s="3" t="s">
        <v>28</v>
      </c>
    </row>
    <row r="1634" spans="1:4" ht="30" customHeight="1">
      <c r="A1634" s="3">
        <v>1632</v>
      </c>
      <c r="B1634" s="4" t="s">
        <v>1245</v>
      </c>
      <c r="C1634" s="4" t="str">
        <f>"冯红味"</f>
        <v>冯红味</v>
      </c>
      <c r="D1634" s="3" t="s">
        <v>711</v>
      </c>
    </row>
    <row r="1635" spans="1:4" ht="30" customHeight="1">
      <c r="A1635" s="3">
        <v>1633</v>
      </c>
      <c r="B1635" s="4" t="s">
        <v>1245</v>
      </c>
      <c r="C1635" s="4" t="str">
        <f>"符秋丽"</f>
        <v>符秋丽</v>
      </c>
      <c r="D1635" s="3" t="s">
        <v>1262</v>
      </c>
    </row>
    <row r="1636" spans="1:4" ht="30" customHeight="1">
      <c r="A1636" s="3">
        <v>1634</v>
      </c>
      <c r="B1636" s="4" t="s">
        <v>1245</v>
      </c>
      <c r="C1636" s="4" t="str">
        <f>"王坤"</f>
        <v>王坤</v>
      </c>
      <c r="D1636" s="3" t="s">
        <v>1263</v>
      </c>
    </row>
    <row r="1637" spans="1:4" ht="30" customHeight="1">
      <c r="A1637" s="3">
        <v>1635</v>
      </c>
      <c r="B1637" s="4" t="s">
        <v>1245</v>
      </c>
      <c r="C1637" s="4" t="str">
        <f>"容妍妍"</f>
        <v>容妍妍</v>
      </c>
      <c r="D1637" s="3" t="s">
        <v>889</v>
      </c>
    </row>
    <row r="1638" spans="1:4" ht="30" customHeight="1">
      <c r="A1638" s="3">
        <v>1636</v>
      </c>
      <c r="B1638" s="4" t="s">
        <v>1245</v>
      </c>
      <c r="C1638" s="4" t="str">
        <f>"杨瑞"</f>
        <v>杨瑞</v>
      </c>
      <c r="D1638" s="3" t="s">
        <v>1264</v>
      </c>
    </row>
    <row r="1639" spans="1:4" ht="30" customHeight="1">
      <c r="A1639" s="3">
        <v>1637</v>
      </c>
      <c r="B1639" s="4" t="s">
        <v>1245</v>
      </c>
      <c r="C1639" s="4" t="str">
        <f>"陈荟朱"</f>
        <v>陈荟朱</v>
      </c>
      <c r="D1639" s="3" t="s">
        <v>603</v>
      </c>
    </row>
    <row r="1640" spans="1:4" ht="30" customHeight="1">
      <c r="A1640" s="3">
        <v>1638</v>
      </c>
      <c r="B1640" s="4" t="s">
        <v>1245</v>
      </c>
      <c r="C1640" s="4" t="str">
        <f>"陶丽欢"</f>
        <v>陶丽欢</v>
      </c>
      <c r="D1640" s="3" t="s">
        <v>154</v>
      </c>
    </row>
    <row r="1641" spans="1:4" ht="30" customHeight="1">
      <c r="A1641" s="3">
        <v>1639</v>
      </c>
      <c r="B1641" s="4" t="s">
        <v>1245</v>
      </c>
      <c r="C1641" s="4" t="str">
        <f>"谢盼"</f>
        <v>谢盼</v>
      </c>
      <c r="D1641" s="3" t="s">
        <v>1265</v>
      </c>
    </row>
    <row r="1642" spans="1:4" ht="30" customHeight="1">
      <c r="A1642" s="3">
        <v>1640</v>
      </c>
      <c r="B1642" s="4" t="s">
        <v>1245</v>
      </c>
      <c r="C1642" s="4" t="str">
        <f>"陈健平"</f>
        <v>陈健平</v>
      </c>
      <c r="D1642" s="3" t="s">
        <v>1266</v>
      </c>
    </row>
    <row r="1643" spans="1:4" ht="30" customHeight="1">
      <c r="A1643" s="3">
        <v>1641</v>
      </c>
      <c r="B1643" s="4" t="s">
        <v>1245</v>
      </c>
      <c r="C1643" s="4" t="str">
        <f>"李江曼"</f>
        <v>李江曼</v>
      </c>
      <c r="D1643" s="3" t="s">
        <v>1267</v>
      </c>
    </row>
    <row r="1644" spans="1:4" ht="30" customHeight="1">
      <c r="A1644" s="3">
        <v>1642</v>
      </c>
      <c r="B1644" s="4" t="s">
        <v>1245</v>
      </c>
      <c r="C1644" s="4" t="str">
        <f>"吴永芳"</f>
        <v>吴永芳</v>
      </c>
      <c r="D1644" s="3" t="s">
        <v>1268</v>
      </c>
    </row>
    <row r="1645" spans="1:4" ht="30" customHeight="1">
      <c r="A1645" s="3">
        <v>1643</v>
      </c>
      <c r="B1645" s="4" t="s">
        <v>1245</v>
      </c>
      <c r="C1645" s="4" t="str">
        <f>"谭棉心"</f>
        <v>谭棉心</v>
      </c>
      <c r="D1645" s="3" t="s">
        <v>1269</v>
      </c>
    </row>
    <row r="1646" spans="1:4" ht="30" customHeight="1">
      <c r="A1646" s="3">
        <v>1644</v>
      </c>
      <c r="B1646" s="4" t="s">
        <v>1245</v>
      </c>
      <c r="C1646" s="4" t="str">
        <f>"冯芳芳"</f>
        <v>冯芳芳</v>
      </c>
      <c r="D1646" s="3" t="s">
        <v>1054</v>
      </c>
    </row>
    <row r="1647" spans="1:4" ht="30" customHeight="1">
      <c r="A1647" s="3">
        <v>1645</v>
      </c>
      <c r="B1647" s="4" t="s">
        <v>1245</v>
      </c>
      <c r="C1647" s="4" t="str">
        <f>"陈运娥"</f>
        <v>陈运娥</v>
      </c>
      <c r="D1647" s="3" t="s">
        <v>382</v>
      </c>
    </row>
    <row r="1648" spans="1:4" ht="30" customHeight="1">
      <c r="A1648" s="3">
        <v>1646</v>
      </c>
      <c r="B1648" s="4" t="s">
        <v>1245</v>
      </c>
      <c r="C1648" s="4" t="str">
        <f>"王青甲"</f>
        <v>王青甲</v>
      </c>
      <c r="D1648" s="3" t="s">
        <v>1257</v>
      </c>
    </row>
    <row r="1649" spans="1:4" ht="30" customHeight="1">
      <c r="A1649" s="3">
        <v>1647</v>
      </c>
      <c r="B1649" s="4" t="s">
        <v>1245</v>
      </c>
      <c r="C1649" s="4" t="str">
        <f>"黄燕玲"</f>
        <v>黄燕玲</v>
      </c>
      <c r="D1649" s="3" t="s">
        <v>574</v>
      </c>
    </row>
    <row r="1650" spans="1:4" ht="30" customHeight="1">
      <c r="A1650" s="3">
        <v>1648</v>
      </c>
      <c r="B1650" s="4" t="s">
        <v>1245</v>
      </c>
      <c r="C1650" s="4" t="str">
        <f>"吴秀菊"</f>
        <v>吴秀菊</v>
      </c>
      <c r="D1650" s="3" t="s">
        <v>409</v>
      </c>
    </row>
    <row r="1651" spans="1:4" ht="30" customHeight="1">
      <c r="A1651" s="3">
        <v>1649</v>
      </c>
      <c r="B1651" s="4" t="s">
        <v>1245</v>
      </c>
      <c r="C1651" s="4" t="str">
        <f>"蒲耀耀"</f>
        <v>蒲耀耀</v>
      </c>
      <c r="D1651" s="3" t="s">
        <v>1270</v>
      </c>
    </row>
    <row r="1652" spans="1:4" ht="30" customHeight="1">
      <c r="A1652" s="3">
        <v>1650</v>
      </c>
      <c r="B1652" s="4" t="s">
        <v>1245</v>
      </c>
      <c r="C1652" s="4" t="str">
        <f>"曾其连"</f>
        <v>曾其连</v>
      </c>
      <c r="D1652" s="3" t="s">
        <v>1211</v>
      </c>
    </row>
    <row r="1653" spans="1:4" ht="30" customHeight="1">
      <c r="A1653" s="3">
        <v>1651</v>
      </c>
      <c r="B1653" s="4" t="s">
        <v>1245</v>
      </c>
      <c r="C1653" s="4" t="str">
        <f>"郝林芳"</f>
        <v>郝林芳</v>
      </c>
      <c r="D1653" s="3" t="s">
        <v>1271</v>
      </c>
    </row>
    <row r="1654" spans="1:4" ht="30" customHeight="1">
      <c r="A1654" s="3">
        <v>1652</v>
      </c>
      <c r="B1654" s="4" t="s">
        <v>1245</v>
      </c>
      <c r="C1654" s="4" t="str">
        <f>"李江玲"</f>
        <v>李江玲</v>
      </c>
      <c r="D1654" s="3" t="s">
        <v>1272</v>
      </c>
    </row>
    <row r="1655" spans="1:4" ht="30" customHeight="1">
      <c r="A1655" s="3">
        <v>1653</v>
      </c>
      <c r="B1655" s="4" t="s">
        <v>1245</v>
      </c>
      <c r="C1655" s="4" t="str">
        <f>"周美娇"</f>
        <v>周美娇</v>
      </c>
      <c r="D1655" s="3" t="s">
        <v>1273</v>
      </c>
    </row>
    <row r="1656" spans="1:4" ht="30" customHeight="1">
      <c r="A1656" s="3">
        <v>1654</v>
      </c>
      <c r="B1656" s="4" t="s">
        <v>1245</v>
      </c>
      <c r="C1656" s="4" t="str">
        <f>"黄芝妍"</f>
        <v>黄芝妍</v>
      </c>
      <c r="D1656" s="3" t="s">
        <v>1163</v>
      </c>
    </row>
    <row r="1657" spans="1:4" ht="30" customHeight="1">
      <c r="A1657" s="3">
        <v>1655</v>
      </c>
      <c r="B1657" s="4" t="s">
        <v>1245</v>
      </c>
      <c r="C1657" s="4" t="str">
        <f>"李倩"</f>
        <v>李倩</v>
      </c>
      <c r="D1657" s="3" t="s">
        <v>1274</v>
      </c>
    </row>
    <row r="1658" spans="1:4" ht="30" customHeight="1">
      <c r="A1658" s="3">
        <v>1656</v>
      </c>
      <c r="B1658" s="4" t="s">
        <v>1245</v>
      </c>
      <c r="C1658" s="4" t="str">
        <f>"任梅芳"</f>
        <v>任梅芳</v>
      </c>
      <c r="D1658" s="3" t="s">
        <v>1275</v>
      </c>
    </row>
    <row r="1659" spans="1:4" ht="30" customHeight="1">
      <c r="A1659" s="3">
        <v>1657</v>
      </c>
      <c r="B1659" s="4" t="s">
        <v>1245</v>
      </c>
      <c r="C1659" s="4" t="str">
        <f>"林春霞"</f>
        <v>林春霞</v>
      </c>
      <c r="D1659" s="3" t="s">
        <v>1276</v>
      </c>
    </row>
    <row r="1660" spans="1:4" ht="30" customHeight="1">
      <c r="A1660" s="3">
        <v>1658</v>
      </c>
      <c r="B1660" s="4" t="s">
        <v>1245</v>
      </c>
      <c r="C1660" s="4" t="str">
        <f>"文丽灵"</f>
        <v>文丽灵</v>
      </c>
      <c r="D1660" s="3" t="s">
        <v>1277</v>
      </c>
    </row>
    <row r="1661" spans="1:4" ht="30" customHeight="1">
      <c r="A1661" s="3">
        <v>1659</v>
      </c>
      <c r="B1661" s="4" t="s">
        <v>1245</v>
      </c>
      <c r="C1661" s="4" t="str">
        <f>"王小燕"</f>
        <v>王小燕</v>
      </c>
      <c r="D1661" s="3" t="s">
        <v>1230</v>
      </c>
    </row>
    <row r="1662" spans="1:4" ht="30" customHeight="1">
      <c r="A1662" s="3">
        <v>1660</v>
      </c>
      <c r="B1662" s="4" t="s">
        <v>1245</v>
      </c>
      <c r="C1662" s="4" t="str">
        <f>"李燕"</f>
        <v>李燕</v>
      </c>
      <c r="D1662" s="3" t="s">
        <v>1174</v>
      </c>
    </row>
    <row r="1663" spans="1:4" ht="30" customHeight="1">
      <c r="A1663" s="3">
        <v>1661</v>
      </c>
      <c r="B1663" s="4" t="s">
        <v>1245</v>
      </c>
      <c r="C1663" s="4" t="str">
        <f>"吴带竹"</f>
        <v>吴带竹</v>
      </c>
      <c r="D1663" s="3" t="s">
        <v>1278</v>
      </c>
    </row>
    <row r="1664" spans="1:4" ht="30" customHeight="1">
      <c r="A1664" s="3">
        <v>1662</v>
      </c>
      <c r="B1664" s="4" t="s">
        <v>1245</v>
      </c>
      <c r="C1664" s="4" t="str">
        <f>"吴雪芬"</f>
        <v>吴雪芬</v>
      </c>
      <c r="D1664" s="3" t="s">
        <v>519</v>
      </c>
    </row>
    <row r="1665" spans="1:4" ht="30" customHeight="1">
      <c r="A1665" s="3">
        <v>1663</v>
      </c>
      <c r="B1665" s="4" t="s">
        <v>1245</v>
      </c>
      <c r="C1665" s="4" t="str">
        <f>"倪德霞"</f>
        <v>倪德霞</v>
      </c>
      <c r="D1665" s="3" t="s">
        <v>130</v>
      </c>
    </row>
    <row r="1666" spans="1:4" ht="30" customHeight="1">
      <c r="A1666" s="3">
        <v>1664</v>
      </c>
      <c r="B1666" s="4" t="s">
        <v>1245</v>
      </c>
      <c r="C1666" s="4" t="str">
        <f>"黎蕾"</f>
        <v>黎蕾</v>
      </c>
      <c r="D1666" s="3" t="s">
        <v>991</v>
      </c>
    </row>
    <row r="1667" spans="1:4" ht="30" customHeight="1">
      <c r="A1667" s="3">
        <v>1665</v>
      </c>
      <c r="B1667" s="4" t="s">
        <v>1245</v>
      </c>
      <c r="C1667" s="4" t="str">
        <f>"谭金华"</f>
        <v>谭金华</v>
      </c>
      <c r="D1667" s="3" t="s">
        <v>1279</v>
      </c>
    </row>
    <row r="1668" spans="1:4" ht="30" customHeight="1">
      <c r="A1668" s="3">
        <v>1666</v>
      </c>
      <c r="B1668" s="4" t="s">
        <v>1245</v>
      </c>
      <c r="C1668" s="4" t="str">
        <f>"林宗唐"</f>
        <v>林宗唐</v>
      </c>
      <c r="D1668" s="3" t="s">
        <v>1280</v>
      </c>
    </row>
    <row r="1669" spans="1:4" ht="30" customHeight="1">
      <c r="A1669" s="3">
        <v>1667</v>
      </c>
      <c r="B1669" s="4" t="s">
        <v>1245</v>
      </c>
      <c r="C1669" s="4" t="str">
        <f>"王雅婷"</f>
        <v>王雅婷</v>
      </c>
      <c r="D1669" s="3" t="s">
        <v>428</v>
      </c>
    </row>
    <row r="1670" spans="1:4" ht="30" customHeight="1">
      <c r="A1670" s="3">
        <v>1668</v>
      </c>
      <c r="B1670" s="4" t="s">
        <v>1245</v>
      </c>
      <c r="C1670" s="4" t="str">
        <f>"黄日春"</f>
        <v>黄日春</v>
      </c>
      <c r="D1670" s="3" t="s">
        <v>225</v>
      </c>
    </row>
    <row r="1671" spans="1:4" ht="30" customHeight="1">
      <c r="A1671" s="3">
        <v>1669</v>
      </c>
      <c r="B1671" s="4" t="s">
        <v>1245</v>
      </c>
      <c r="C1671" s="4" t="str">
        <f>"李明珠"</f>
        <v>李明珠</v>
      </c>
      <c r="D1671" s="3" t="s">
        <v>1281</v>
      </c>
    </row>
    <row r="1672" spans="1:4" ht="30" customHeight="1">
      <c r="A1672" s="3">
        <v>1670</v>
      </c>
      <c r="B1672" s="4" t="s">
        <v>1245</v>
      </c>
      <c r="C1672" s="4" t="str">
        <f>"陈素妮"</f>
        <v>陈素妮</v>
      </c>
      <c r="D1672" s="3" t="s">
        <v>1282</v>
      </c>
    </row>
    <row r="1673" spans="1:4" ht="30" customHeight="1">
      <c r="A1673" s="3">
        <v>1671</v>
      </c>
      <c r="B1673" s="4" t="s">
        <v>1245</v>
      </c>
      <c r="C1673" s="4" t="str">
        <f>"殷珊丽"</f>
        <v>殷珊丽</v>
      </c>
      <c r="D1673" s="3" t="s">
        <v>1034</v>
      </c>
    </row>
    <row r="1674" spans="1:4" ht="30" customHeight="1">
      <c r="A1674" s="3">
        <v>1672</v>
      </c>
      <c r="B1674" s="4" t="s">
        <v>1245</v>
      </c>
      <c r="C1674" s="4" t="str">
        <f>"李茜茜"</f>
        <v>李茜茜</v>
      </c>
      <c r="D1674" s="3" t="s">
        <v>708</v>
      </c>
    </row>
    <row r="1675" spans="1:4" ht="30" customHeight="1">
      <c r="A1675" s="3">
        <v>1673</v>
      </c>
      <c r="B1675" s="4" t="s">
        <v>1245</v>
      </c>
      <c r="C1675" s="4" t="str">
        <f>"唐少芬"</f>
        <v>唐少芬</v>
      </c>
      <c r="D1675" s="3" t="s">
        <v>1053</v>
      </c>
    </row>
    <row r="1676" spans="1:4" ht="30" customHeight="1">
      <c r="A1676" s="3">
        <v>1674</v>
      </c>
      <c r="B1676" s="4" t="s">
        <v>1245</v>
      </c>
      <c r="C1676" s="4" t="str">
        <f>"王少兰"</f>
        <v>王少兰</v>
      </c>
      <c r="D1676" s="3" t="s">
        <v>1283</v>
      </c>
    </row>
    <row r="1677" spans="1:4" ht="30" customHeight="1">
      <c r="A1677" s="3">
        <v>1675</v>
      </c>
      <c r="B1677" s="4" t="s">
        <v>1245</v>
      </c>
      <c r="C1677" s="4" t="str">
        <f>"符玉美"</f>
        <v>符玉美</v>
      </c>
      <c r="D1677" s="3" t="s">
        <v>1284</v>
      </c>
    </row>
    <row r="1678" spans="1:4" ht="30" customHeight="1">
      <c r="A1678" s="3">
        <v>1676</v>
      </c>
      <c r="B1678" s="4" t="s">
        <v>1245</v>
      </c>
      <c r="C1678" s="4" t="str">
        <f>"柳重春"</f>
        <v>柳重春</v>
      </c>
      <c r="D1678" s="3" t="s">
        <v>1285</v>
      </c>
    </row>
    <row r="1679" spans="1:4" ht="30" customHeight="1">
      <c r="A1679" s="3">
        <v>1677</v>
      </c>
      <c r="B1679" s="4" t="s">
        <v>1245</v>
      </c>
      <c r="C1679" s="4" t="str">
        <f>"林东成"</f>
        <v>林东成</v>
      </c>
      <c r="D1679" s="3" t="s">
        <v>1286</v>
      </c>
    </row>
    <row r="1680" spans="1:4" ht="30" customHeight="1">
      <c r="A1680" s="3">
        <v>1678</v>
      </c>
      <c r="B1680" s="4" t="s">
        <v>1245</v>
      </c>
      <c r="C1680" s="4" t="str">
        <f>"周婆姣"</f>
        <v>周婆姣</v>
      </c>
      <c r="D1680" s="3" t="s">
        <v>118</v>
      </c>
    </row>
    <row r="1681" spans="1:4" ht="30" customHeight="1">
      <c r="A1681" s="3">
        <v>1679</v>
      </c>
      <c r="B1681" s="4" t="s">
        <v>1245</v>
      </c>
      <c r="C1681" s="4" t="str">
        <f>"夏治勇"</f>
        <v>夏治勇</v>
      </c>
      <c r="D1681" s="3" t="s">
        <v>1287</v>
      </c>
    </row>
    <row r="1682" spans="1:4" ht="30" customHeight="1">
      <c r="A1682" s="3">
        <v>1680</v>
      </c>
      <c r="B1682" s="4" t="s">
        <v>1245</v>
      </c>
      <c r="C1682" s="4" t="str">
        <f>"王颖"</f>
        <v>王颖</v>
      </c>
      <c r="D1682" s="3" t="s">
        <v>1288</v>
      </c>
    </row>
    <row r="1683" spans="1:4" ht="30" customHeight="1">
      <c r="A1683" s="3">
        <v>1681</v>
      </c>
      <c r="B1683" s="4" t="s">
        <v>1245</v>
      </c>
      <c r="C1683" s="4" t="str">
        <f>"杨政"</f>
        <v>杨政</v>
      </c>
      <c r="D1683" s="3" t="s">
        <v>1289</v>
      </c>
    </row>
    <row r="1684" spans="1:4" ht="30" customHeight="1">
      <c r="A1684" s="3">
        <v>1682</v>
      </c>
      <c r="B1684" s="4" t="s">
        <v>1245</v>
      </c>
      <c r="C1684" s="4" t="str">
        <f>"纪长铭"</f>
        <v>纪长铭</v>
      </c>
      <c r="D1684" s="3" t="s">
        <v>1290</v>
      </c>
    </row>
    <row r="1685" spans="1:4" ht="30" customHeight="1">
      <c r="A1685" s="3">
        <v>1683</v>
      </c>
      <c r="B1685" s="4" t="s">
        <v>1245</v>
      </c>
      <c r="C1685" s="4" t="str">
        <f>"汪佳丽"</f>
        <v>汪佳丽</v>
      </c>
      <c r="D1685" s="3" t="s">
        <v>1291</v>
      </c>
    </row>
    <row r="1686" spans="1:4" ht="30" customHeight="1">
      <c r="A1686" s="3">
        <v>1684</v>
      </c>
      <c r="B1686" s="4" t="s">
        <v>1245</v>
      </c>
      <c r="C1686" s="4" t="str">
        <f>"邢维婷"</f>
        <v>邢维婷</v>
      </c>
      <c r="D1686" s="3" t="s">
        <v>411</v>
      </c>
    </row>
    <row r="1687" spans="1:4" ht="30" customHeight="1">
      <c r="A1687" s="3">
        <v>1685</v>
      </c>
      <c r="B1687" s="4" t="s">
        <v>1245</v>
      </c>
      <c r="C1687" s="4" t="str">
        <f>"钟周芳"</f>
        <v>钟周芳</v>
      </c>
      <c r="D1687" s="3" t="s">
        <v>176</v>
      </c>
    </row>
    <row r="1688" spans="1:4" ht="30" customHeight="1">
      <c r="A1688" s="3">
        <v>1686</v>
      </c>
      <c r="B1688" s="4" t="s">
        <v>1245</v>
      </c>
      <c r="C1688" s="4" t="str">
        <f>"欧艳虹"</f>
        <v>欧艳虹</v>
      </c>
      <c r="D1688" s="3" t="s">
        <v>1292</v>
      </c>
    </row>
    <row r="1689" spans="1:4" ht="30" customHeight="1">
      <c r="A1689" s="3">
        <v>1687</v>
      </c>
      <c r="B1689" s="4" t="s">
        <v>1245</v>
      </c>
      <c r="C1689" s="4" t="str">
        <f>"冼妹端"</f>
        <v>冼妹端</v>
      </c>
      <c r="D1689" s="3" t="s">
        <v>1293</v>
      </c>
    </row>
    <row r="1690" spans="1:4" ht="30" customHeight="1">
      <c r="A1690" s="3">
        <v>1688</v>
      </c>
      <c r="B1690" s="4" t="s">
        <v>1245</v>
      </c>
      <c r="C1690" s="4" t="str">
        <f>"杨柳梅"</f>
        <v>杨柳梅</v>
      </c>
      <c r="D1690" s="3" t="s">
        <v>937</v>
      </c>
    </row>
    <row r="1691" spans="1:4" ht="30" customHeight="1">
      <c r="A1691" s="3">
        <v>1689</v>
      </c>
      <c r="B1691" s="4" t="s">
        <v>1245</v>
      </c>
      <c r="C1691" s="4" t="str">
        <f>"林琳"</f>
        <v>林琳</v>
      </c>
      <c r="D1691" s="3" t="s">
        <v>1294</v>
      </c>
    </row>
    <row r="1692" spans="1:4" ht="30" customHeight="1">
      <c r="A1692" s="3">
        <v>1690</v>
      </c>
      <c r="B1692" s="4" t="s">
        <v>1245</v>
      </c>
      <c r="C1692" s="4" t="str">
        <f>"李秋琴"</f>
        <v>李秋琴</v>
      </c>
      <c r="D1692" s="3" t="s">
        <v>1086</v>
      </c>
    </row>
    <row r="1693" spans="1:4" ht="30" customHeight="1">
      <c r="A1693" s="3">
        <v>1691</v>
      </c>
      <c r="B1693" s="4" t="s">
        <v>1245</v>
      </c>
      <c r="C1693" s="4" t="str">
        <f>"王身旅"</f>
        <v>王身旅</v>
      </c>
      <c r="D1693" s="3" t="s">
        <v>923</v>
      </c>
    </row>
    <row r="1694" spans="1:4" ht="30" customHeight="1">
      <c r="A1694" s="3">
        <v>1692</v>
      </c>
      <c r="B1694" s="4" t="s">
        <v>1245</v>
      </c>
      <c r="C1694" s="4" t="str">
        <f>"李恒"</f>
        <v>李恒</v>
      </c>
      <c r="D1694" s="3" t="s">
        <v>1295</v>
      </c>
    </row>
    <row r="1695" spans="1:4" ht="30" customHeight="1">
      <c r="A1695" s="3">
        <v>1693</v>
      </c>
      <c r="B1695" s="4" t="s">
        <v>1245</v>
      </c>
      <c r="C1695" s="4" t="str">
        <f>"杨茜"</f>
        <v>杨茜</v>
      </c>
      <c r="D1695" s="3" t="s">
        <v>1296</v>
      </c>
    </row>
    <row r="1696" spans="1:4" ht="30" customHeight="1">
      <c r="A1696" s="3">
        <v>1694</v>
      </c>
      <c r="B1696" s="4" t="s">
        <v>1245</v>
      </c>
      <c r="C1696" s="4" t="str">
        <f>"梁小叶"</f>
        <v>梁小叶</v>
      </c>
      <c r="D1696" s="3" t="s">
        <v>756</v>
      </c>
    </row>
    <row r="1697" spans="1:4" ht="30" customHeight="1">
      <c r="A1697" s="3">
        <v>1695</v>
      </c>
      <c r="B1697" s="4" t="s">
        <v>1245</v>
      </c>
      <c r="C1697" s="4" t="str">
        <f>"符珠霞"</f>
        <v>符珠霞</v>
      </c>
      <c r="D1697" s="3" t="s">
        <v>1297</v>
      </c>
    </row>
    <row r="1698" spans="1:4" ht="30" customHeight="1">
      <c r="A1698" s="3">
        <v>1696</v>
      </c>
      <c r="B1698" s="4" t="s">
        <v>1245</v>
      </c>
      <c r="C1698" s="4" t="str">
        <f>"刘小翠"</f>
        <v>刘小翠</v>
      </c>
      <c r="D1698" s="3" t="s">
        <v>1298</v>
      </c>
    </row>
    <row r="1699" spans="1:4" ht="30" customHeight="1">
      <c r="A1699" s="3">
        <v>1697</v>
      </c>
      <c r="B1699" s="4" t="s">
        <v>1245</v>
      </c>
      <c r="C1699" s="4" t="str">
        <f>"吉辽"</f>
        <v>吉辽</v>
      </c>
      <c r="D1699" s="3" t="s">
        <v>411</v>
      </c>
    </row>
    <row r="1700" spans="1:4" ht="30" customHeight="1">
      <c r="A1700" s="3">
        <v>1698</v>
      </c>
      <c r="B1700" s="4" t="s">
        <v>1245</v>
      </c>
      <c r="C1700" s="4" t="str">
        <f>"林天好"</f>
        <v>林天好</v>
      </c>
      <c r="D1700" s="3" t="s">
        <v>1299</v>
      </c>
    </row>
    <row r="1701" spans="1:4" ht="30" customHeight="1">
      <c r="A1701" s="3">
        <v>1699</v>
      </c>
      <c r="B1701" s="4" t="s">
        <v>1245</v>
      </c>
      <c r="C1701" s="4" t="str">
        <f>"王海丽"</f>
        <v>王海丽</v>
      </c>
      <c r="D1701" s="3" t="s">
        <v>1300</v>
      </c>
    </row>
    <row r="1702" spans="1:4" ht="30" customHeight="1">
      <c r="A1702" s="3">
        <v>1700</v>
      </c>
      <c r="B1702" s="4" t="s">
        <v>1245</v>
      </c>
      <c r="C1702" s="4" t="str">
        <f>"朱康霞"</f>
        <v>朱康霞</v>
      </c>
      <c r="D1702" s="3" t="s">
        <v>1040</v>
      </c>
    </row>
    <row r="1703" spans="1:4" ht="30" customHeight="1">
      <c r="A1703" s="3">
        <v>1701</v>
      </c>
      <c r="B1703" s="4" t="s">
        <v>1245</v>
      </c>
      <c r="C1703" s="4" t="str">
        <f>"吕林穗"</f>
        <v>吕林穗</v>
      </c>
      <c r="D1703" s="3" t="s">
        <v>572</v>
      </c>
    </row>
    <row r="1704" spans="1:4" ht="30" customHeight="1">
      <c r="A1704" s="3">
        <v>1702</v>
      </c>
      <c r="B1704" s="4" t="s">
        <v>1245</v>
      </c>
      <c r="C1704" s="4" t="str">
        <f>"赖锦朝"</f>
        <v>赖锦朝</v>
      </c>
      <c r="D1704" s="3" t="s">
        <v>1301</v>
      </c>
    </row>
    <row r="1705" spans="1:4" ht="30" customHeight="1">
      <c r="A1705" s="3">
        <v>1703</v>
      </c>
      <c r="B1705" s="4" t="s">
        <v>1245</v>
      </c>
      <c r="C1705" s="4" t="str">
        <f>"黎鸾桂"</f>
        <v>黎鸾桂</v>
      </c>
      <c r="D1705" s="3" t="s">
        <v>1302</v>
      </c>
    </row>
    <row r="1706" spans="1:4" ht="30" customHeight="1">
      <c r="A1706" s="3">
        <v>1704</v>
      </c>
      <c r="B1706" s="4" t="s">
        <v>1245</v>
      </c>
      <c r="C1706" s="4" t="str">
        <f>"朱允昌"</f>
        <v>朱允昌</v>
      </c>
      <c r="D1706" s="3" t="s">
        <v>1303</v>
      </c>
    </row>
    <row r="1707" spans="1:4" ht="30" customHeight="1">
      <c r="A1707" s="3">
        <v>1705</v>
      </c>
      <c r="B1707" s="4" t="s">
        <v>1245</v>
      </c>
      <c r="C1707" s="4" t="str">
        <f>"杨敏儿"</f>
        <v>杨敏儿</v>
      </c>
      <c r="D1707" s="3" t="s">
        <v>1304</v>
      </c>
    </row>
    <row r="1708" spans="1:4" ht="30" customHeight="1">
      <c r="A1708" s="3">
        <v>1706</v>
      </c>
      <c r="B1708" s="4" t="s">
        <v>1245</v>
      </c>
      <c r="C1708" s="4" t="str">
        <f>"黄丽芳"</f>
        <v>黄丽芳</v>
      </c>
      <c r="D1708" s="3" t="s">
        <v>1305</v>
      </c>
    </row>
    <row r="1709" spans="1:4" ht="30" customHeight="1">
      <c r="A1709" s="3">
        <v>1707</v>
      </c>
      <c r="B1709" s="4" t="s">
        <v>1245</v>
      </c>
      <c r="C1709" s="4" t="str">
        <f>"符达遥"</f>
        <v>符达遥</v>
      </c>
      <c r="D1709" s="3" t="s">
        <v>1306</v>
      </c>
    </row>
    <row r="1710" spans="1:4" ht="30" customHeight="1">
      <c r="A1710" s="3">
        <v>1708</v>
      </c>
      <c r="B1710" s="4" t="s">
        <v>1245</v>
      </c>
      <c r="C1710" s="4" t="str">
        <f>"王紫薇"</f>
        <v>王紫薇</v>
      </c>
      <c r="D1710" s="3" t="s">
        <v>1307</v>
      </c>
    </row>
    <row r="1711" spans="1:4" ht="30" customHeight="1">
      <c r="A1711" s="3">
        <v>1709</v>
      </c>
      <c r="B1711" s="4" t="s">
        <v>1245</v>
      </c>
      <c r="C1711" s="4" t="str">
        <f>"林绿"</f>
        <v>林绿</v>
      </c>
      <c r="D1711" s="3" t="s">
        <v>1255</v>
      </c>
    </row>
    <row r="1712" spans="1:4" ht="30" customHeight="1">
      <c r="A1712" s="3">
        <v>1710</v>
      </c>
      <c r="B1712" s="4" t="s">
        <v>1245</v>
      </c>
      <c r="C1712" s="4" t="str">
        <f>"林天蓉"</f>
        <v>林天蓉</v>
      </c>
      <c r="D1712" s="3" t="s">
        <v>1226</v>
      </c>
    </row>
    <row r="1713" spans="1:4" ht="30" customHeight="1">
      <c r="A1713" s="3">
        <v>1711</v>
      </c>
      <c r="B1713" s="4" t="s">
        <v>1245</v>
      </c>
      <c r="C1713" s="4" t="str">
        <f>"陈茹"</f>
        <v>陈茹</v>
      </c>
      <c r="D1713" s="3" t="s">
        <v>1080</v>
      </c>
    </row>
    <row r="1714" spans="1:4" ht="30" customHeight="1">
      <c r="A1714" s="3">
        <v>1712</v>
      </c>
      <c r="B1714" s="4" t="s">
        <v>1245</v>
      </c>
      <c r="C1714" s="4" t="str">
        <f>"冯增喜"</f>
        <v>冯增喜</v>
      </c>
      <c r="D1714" s="3" t="s">
        <v>1308</v>
      </c>
    </row>
    <row r="1715" spans="1:4" ht="30" customHeight="1">
      <c r="A1715" s="3">
        <v>1713</v>
      </c>
      <c r="B1715" s="4" t="s">
        <v>1245</v>
      </c>
      <c r="C1715" s="4" t="str">
        <f>"陈花南"</f>
        <v>陈花南</v>
      </c>
      <c r="D1715" s="3" t="s">
        <v>1309</v>
      </c>
    </row>
    <row r="1716" spans="1:4" ht="30" customHeight="1">
      <c r="A1716" s="3">
        <v>1714</v>
      </c>
      <c r="B1716" s="4" t="s">
        <v>1245</v>
      </c>
      <c r="C1716" s="4" t="str">
        <f>"邢楠楠"</f>
        <v>邢楠楠</v>
      </c>
      <c r="D1716" s="3" t="s">
        <v>170</v>
      </c>
    </row>
    <row r="1717" spans="1:4" ht="30" customHeight="1">
      <c r="A1717" s="3">
        <v>1715</v>
      </c>
      <c r="B1717" s="4" t="s">
        <v>1245</v>
      </c>
      <c r="C1717" s="4" t="str">
        <f>"刘红梦"</f>
        <v>刘红梦</v>
      </c>
      <c r="D1717" s="3" t="s">
        <v>1310</v>
      </c>
    </row>
    <row r="1718" spans="1:4" ht="30" customHeight="1">
      <c r="A1718" s="3">
        <v>1716</v>
      </c>
      <c r="B1718" s="4" t="s">
        <v>1245</v>
      </c>
      <c r="C1718" s="4" t="str">
        <f>"翁小青"</f>
        <v>翁小青</v>
      </c>
      <c r="D1718" s="3" t="s">
        <v>1311</v>
      </c>
    </row>
    <row r="1719" spans="1:4" ht="30" customHeight="1">
      <c r="A1719" s="3">
        <v>1717</v>
      </c>
      <c r="B1719" s="4" t="s">
        <v>1245</v>
      </c>
      <c r="C1719" s="4" t="str">
        <f>"黎姿"</f>
        <v>黎姿</v>
      </c>
      <c r="D1719" s="3" t="s">
        <v>242</v>
      </c>
    </row>
    <row r="1720" spans="1:4" ht="30" customHeight="1">
      <c r="A1720" s="3">
        <v>1718</v>
      </c>
      <c r="B1720" s="4" t="s">
        <v>1245</v>
      </c>
      <c r="C1720" s="4" t="str">
        <f>"黄春焱"</f>
        <v>黄春焱</v>
      </c>
      <c r="D1720" s="3" t="s">
        <v>825</v>
      </c>
    </row>
    <row r="1721" spans="1:4" ht="30" customHeight="1">
      <c r="A1721" s="3">
        <v>1719</v>
      </c>
      <c r="B1721" s="4" t="s">
        <v>1245</v>
      </c>
      <c r="C1721" s="4" t="str">
        <f>"孙金霞"</f>
        <v>孙金霞</v>
      </c>
      <c r="D1721" s="3" t="s">
        <v>1312</v>
      </c>
    </row>
    <row r="1722" spans="1:4" ht="30" customHeight="1">
      <c r="A1722" s="3">
        <v>1720</v>
      </c>
      <c r="B1722" s="4" t="s">
        <v>1245</v>
      </c>
      <c r="C1722" s="4" t="str">
        <f>"黎经川"</f>
        <v>黎经川</v>
      </c>
      <c r="D1722" s="3" t="s">
        <v>1313</v>
      </c>
    </row>
    <row r="1723" spans="1:4" ht="30" customHeight="1">
      <c r="A1723" s="3">
        <v>1721</v>
      </c>
      <c r="B1723" s="4" t="s">
        <v>1245</v>
      </c>
      <c r="C1723" s="4" t="str">
        <f>"陈西凤"</f>
        <v>陈西凤</v>
      </c>
      <c r="D1723" s="3" t="s">
        <v>434</v>
      </c>
    </row>
    <row r="1724" spans="1:4" ht="30" customHeight="1">
      <c r="A1724" s="3">
        <v>1722</v>
      </c>
      <c r="B1724" s="4" t="s">
        <v>1245</v>
      </c>
      <c r="C1724" s="4" t="str">
        <f>"王明琳"</f>
        <v>王明琳</v>
      </c>
      <c r="D1724" s="3" t="s">
        <v>731</v>
      </c>
    </row>
    <row r="1725" spans="1:4" ht="30" customHeight="1">
      <c r="A1725" s="3">
        <v>1723</v>
      </c>
      <c r="B1725" s="4" t="s">
        <v>1245</v>
      </c>
      <c r="C1725" s="4" t="str">
        <f>"唐海琪"</f>
        <v>唐海琪</v>
      </c>
      <c r="D1725" s="3" t="s">
        <v>474</v>
      </c>
    </row>
    <row r="1726" spans="1:4" ht="30" customHeight="1">
      <c r="A1726" s="3">
        <v>1724</v>
      </c>
      <c r="B1726" s="4" t="s">
        <v>1245</v>
      </c>
      <c r="C1726" s="4" t="str">
        <f>"吴鸾燕"</f>
        <v>吴鸾燕</v>
      </c>
      <c r="D1726" s="3" t="s">
        <v>1314</v>
      </c>
    </row>
    <row r="1727" spans="1:4" ht="30" customHeight="1">
      <c r="A1727" s="3">
        <v>1725</v>
      </c>
      <c r="B1727" s="4" t="s">
        <v>1245</v>
      </c>
      <c r="C1727" s="4" t="str">
        <f>"郭映"</f>
        <v>郭映</v>
      </c>
      <c r="D1727" s="3" t="s">
        <v>1202</v>
      </c>
    </row>
    <row r="1728" spans="1:4" ht="30" customHeight="1">
      <c r="A1728" s="3">
        <v>1726</v>
      </c>
      <c r="B1728" s="4" t="s">
        <v>1245</v>
      </c>
      <c r="C1728" s="4" t="str">
        <f>"陈冠弟"</f>
        <v>陈冠弟</v>
      </c>
      <c r="D1728" s="3" t="s">
        <v>1315</v>
      </c>
    </row>
    <row r="1729" spans="1:4" ht="30" customHeight="1">
      <c r="A1729" s="3">
        <v>1727</v>
      </c>
      <c r="B1729" s="4" t="s">
        <v>1245</v>
      </c>
      <c r="C1729" s="4" t="str">
        <f>"邢江红"</f>
        <v>邢江红</v>
      </c>
      <c r="D1729" s="3" t="s">
        <v>780</v>
      </c>
    </row>
    <row r="1730" spans="1:4" ht="30" customHeight="1">
      <c r="A1730" s="3">
        <v>1728</v>
      </c>
      <c r="B1730" s="4" t="s">
        <v>1245</v>
      </c>
      <c r="C1730" s="4" t="str">
        <f>"李青"</f>
        <v>李青</v>
      </c>
      <c r="D1730" s="3" t="s">
        <v>292</v>
      </c>
    </row>
    <row r="1731" spans="1:4" ht="30" customHeight="1">
      <c r="A1731" s="3">
        <v>1729</v>
      </c>
      <c r="B1731" s="4" t="s">
        <v>1245</v>
      </c>
      <c r="C1731" s="4" t="str">
        <f>"曾天欢"</f>
        <v>曾天欢</v>
      </c>
      <c r="D1731" s="3" t="s">
        <v>1316</v>
      </c>
    </row>
    <row r="1732" spans="1:4" ht="30" customHeight="1">
      <c r="A1732" s="3">
        <v>1730</v>
      </c>
      <c r="B1732" s="4" t="s">
        <v>1245</v>
      </c>
      <c r="C1732" s="4" t="str">
        <f>"郑海霞"</f>
        <v>郑海霞</v>
      </c>
      <c r="D1732" s="3" t="s">
        <v>1317</v>
      </c>
    </row>
    <row r="1733" spans="1:4" ht="30" customHeight="1">
      <c r="A1733" s="3">
        <v>1731</v>
      </c>
      <c r="B1733" s="4" t="s">
        <v>1245</v>
      </c>
      <c r="C1733" s="4" t="str">
        <f>"谢秋红"</f>
        <v>谢秋红</v>
      </c>
      <c r="D1733" s="3" t="s">
        <v>413</v>
      </c>
    </row>
    <row r="1734" spans="1:4" ht="30" customHeight="1">
      <c r="A1734" s="3">
        <v>1732</v>
      </c>
      <c r="B1734" s="4" t="s">
        <v>1245</v>
      </c>
      <c r="C1734" s="4" t="str">
        <f>"陈美希"</f>
        <v>陈美希</v>
      </c>
      <c r="D1734" s="3" t="s">
        <v>999</v>
      </c>
    </row>
    <row r="1735" spans="1:4" ht="30" customHeight="1">
      <c r="A1735" s="3">
        <v>1733</v>
      </c>
      <c r="B1735" s="4" t="s">
        <v>1245</v>
      </c>
      <c r="C1735" s="4" t="str">
        <f>"郑凌云"</f>
        <v>郑凌云</v>
      </c>
      <c r="D1735" s="3" t="s">
        <v>1318</v>
      </c>
    </row>
    <row r="1736" spans="1:4" ht="30" customHeight="1">
      <c r="A1736" s="3">
        <v>1734</v>
      </c>
      <c r="B1736" s="4" t="s">
        <v>1245</v>
      </c>
      <c r="C1736" s="4" t="str">
        <f>"赵华凯"</f>
        <v>赵华凯</v>
      </c>
      <c r="D1736" s="3" t="s">
        <v>1319</v>
      </c>
    </row>
    <row r="1737" spans="1:4" ht="30" customHeight="1">
      <c r="A1737" s="3">
        <v>1735</v>
      </c>
      <c r="B1737" s="4" t="s">
        <v>1245</v>
      </c>
      <c r="C1737" s="4" t="str">
        <f>"王柔"</f>
        <v>王柔</v>
      </c>
      <c r="D1737" s="3" t="s">
        <v>334</v>
      </c>
    </row>
    <row r="1738" spans="1:4" ht="30" customHeight="1">
      <c r="A1738" s="3">
        <v>1736</v>
      </c>
      <c r="B1738" s="4" t="s">
        <v>1245</v>
      </c>
      <c r="C1738" s="4" t="str">
        <f>"李鹏玉"</f>
        <v>李鹏玉</v>
      </c>
      <c r="D1738" s="3" t="s">
        <v>937</v>
      </c>
    </row>
    <row r="1739" spans="1:4" ht="30" customHeight="1">
      <c r="A1739" s="3">
        <v>1737</v>
      </c>
      <c r="B1739" s="4" t="s">
        <v>1245</v>
      </c>
      <c r="C1739" s="4" t="str">
        <f>"陈垂宽"</f>
        <v>陈垂宽</v>
      </c>
      <c r="D1739" s="3" t="s">
        <v>1320</v>
      </c>
    </row>
    <row r="1740" spans="1:4" ht="30" customHeight="1">
      <c r="A1740" s="3">
        <v>1738</v>
      </c>
      <c r="B1740" s="4" t="s">
        <v>1245</v>
      </c>
      <c r="C1740" s="4" t="str">
        <f>"孙伶俏"</f>
        <v>孙伶俏</v>
      </c>
      <c r="D1740" s="3" t="s">
        <v>729</v>
      </c>
    </row>
    <row r="1741" spans="1:4" ht="30" customHeight="1">
      <c r="A1741" s="3">
        <v>1739</v>
      </c>
      <c r="B1741" s="4" t="s">
        <v>1245</v>
      </c>
      <c r="C1741" s="4" t="str">
        <f>"陈秋可"</f>
        <v>陈秋可</v>
      </c>
      <c r="D1741" s="3" t="s">
        <v>69</v>
      </c>
    </row>
    <row r="1742" spans="1:4" ht="30" customHeight="1">
      <c r="A1742" s="3">
        <v>1740</v>
      </c>
      <c r="B1742" s="4" t="s">
        <v>1245</v>
      </c>
      <c r="C1742" s="4" t="str">
        <f>"万火玉"</f>
        <v>万火玉</v>
      </c>
      <c r="D1742" s="3" t="s">
        <v>1321</v>
      </c>
    </row>
    <row r="1743" spans="1:4" ht="30" customHeight="1">
      <c r="A1743" s="3">
        <v>1741</v>
      </c>
      <c r="B1743" s="4" t="s">
        <v>1245</v>
      </c>
      <c r="C1743" s="4" t="str">
        <f>"李芊仟"</f>
        <v>李芊仟</v>
      </c>
      <c r="D1743" s="3" t="s">
        <v>55</v>
      </c>
    </row>
    <row r="1744" spans="1:4" ht="30" customHeight="1">
      <c r="A1744" s="3">
        <v>1742</v>
      </c>
      <c r="B1744" s="4" t="s">
        <v>1245</v>
      </c>
      <c r="C1744" s="4" t="str">
        <f>"黄洁"</f>
        <v>黄洁</v>
      </c>
      <c r="D1744" s="3" t="s">
        <v>1322</v>
      </c>
    </row>
    <row r="1745" spans="1:4" ht="30" customHeight="1">
      <c r="A1745" s="3">
        <v>1743</v>
      </c>
      <c r="B1745" s="4" t="s">
        <v>1245</v>
      </c>
      <c r="C1745" s="4" t="str">
        <f>"符小燕"</f>
        <v>符小燕</v>
      </c>
      <c r="D1745" s="3" t="s">
        <v>1069</v>
      </c>
    </row>
    <row r="1746" spans="1:4" ht="30" customHeight="1">
      <c r="A1746" s="3">
        <v>1744</v>
      </c>
      <c r="B1746" s="4" t="s">
        <v>1245</v>
      </c>
      <c r="C1746" s="4" t="str">
        <f>"张世波"</f>
        <v>张世波</v>
      </c>
      <c r="D1746" s="3" t="s">
        <v>577</v>
      </c>
    </row>
    <row r="1747" spans="1:4" ht="30" customHeight="1">
      <c r="A1747" s="3">
        <v>1745</v>
      </c>
      <c r="B1747" s="4" t="s">
        <v>1245</v>
      </c>
      <c r="C1747" s="4" t="str">
        <f>"张珠韵"</f>
        <v>张珠韵</v>
      </c>
      <c r="D1747" s="3" t="s">
        <v>440</v>
      </c>
    </row>
    <row r="1748" spans="1:4" ht="30" customHeight="1">
      <c r="A1748" s="3">
        <v>1746</v>
      </c>
      <c r="B1748" s="4" t="s">
        <v>1245</v>
      </c>
      <c r="C1748" s="4" t="str">
        <f>"黄道妮"</f>
        <v>黄道妮</v>
      </c>
      <c r="D1748" s="3" t="s">
        <v>94</v>
      </c>
    </row>
    <row r="1749" spans="1:4" ht="30" customHeight="1">
      <c r="A1749" s="3">
        <v>1747</v>
      </c>
      <c r="B1749" s="4" t="s">
        <v>1245</v>
      </c>
      <c r="C1749" s="4" t="str">
        <f>"吴玲玲"</f>
        <v>吴玲玲</v>
      </c>
      <c r="D1749" s="3" t="s">
        <v>639</v>
      </c>
    </row>
    <row r="1750" spans="1:4" ht="30" customHeight="1">
      <c r="A1750" s="3">
        <v>1748</v>
      </c>
      <c r="B1750" s="4" t="s">
        <v>1245</v>
      </c>
      <c r="C1750" s="4" t="str">
        <f>"汪陈栓"</f>
        <v>汪陈栓</v>
      </c>
      <c r="D1750" s="3" t="s">
        <v>1323</v>
      </c>
    </row>
    <row r="1751" spans="1:4" ht="30" customHeight="1">
      <c r="A1751" s="3">
        <v>1749</v>
      </c>
      <c r="B1751" s="4" t="s">
        <v>1245</v>
      </c>
      <c r="C1751" s="4" t="str">
        <f>"杨宁"</f>
        <v>杨宁</v>
      </c>
      <c r="D1751" s="3" t="s">
        <v>313</v>
      </c>
    </row>
    <row r="1752" spans="1:4" ht="30" customHeight="1">
      <c r="A1752" s="3">
        <v>1750</v>
      </c>
      <c r="B1752" s="4" t="s">
        <v>1245</v>
      </c>
      <c r="C1752" s="4" t="str">
        <f>"林保暖"</f>
        <v>林保暖</v>
      </c>
      <c r="D1752" s="3" t="s">
        <v>742</v>
      </c>
    </row>
    <row r="1753" spans="1:4" ht="30" customHeight="1">
      <c r="A1753" s="3">
        <v>1751</v>
      </c>
      <c r="B1753" s="4" t="s">
        <v>1245</v>
      </c>
      <c r="C1753" s="4" t="str">
        <f>"林鸿雪"</f>
        <v>林鸿雪</v>
      </c>
      <c r="D1753" s="3" t="s">
        <v>1324</v>
      </c>
    </row>
    <row r="1754" spans="1:4" ht="30" customHeight="1">
      <c r="A1754" s="3">
        <v>1752</v>
      </c>
      <c r="B1754" s="4" t="s">
        <v>1245</v>
      </c>
      <c r="C1754" s="4" t="str">
        <f>"黄冬竹"</f>
        <v>黄冬竹</v>
      </c>
      <c r="D1754" s="3" t="s">
        <v>1000</v>
      </c>
    </row>
    <row r="1755" spans="1:4" ht="30" customHeight="1">
      <c r="A1755" s="3">
        <v>1753</v>
      </c>
      <c r="B1755" s="4" t="s">
        <v>1245</v>
      </c>
      <c r="C1755" s="4" t="str">
        <f>"沈天巧"</f>
        <v>沈天巧</v>
      </c>
      <c r="D1755" s="3" t="s">
        <v>69</v>
      </c>
    </row>
    <row r="1756" spans="1:4" ht="30" customHeight="1">
      <c r="A1756" s="3">
        <v>1754</v>
      </c>
      <c r="B1756" s="4" t="s">
        <v>1245</v>
      </c>
      <c r="C1756" s="4" t="str">
        <f>"杜长欢"</f>
        <v>杜长欢</v>
      </c>
      <c r="D1756" s="3" t="s">
        <v>1325</v>
      </c>
    </row>
    <row r="1757" spans="1:4" ht="30" customHeight="1">
      <c r="A1757" s="3">
        <v>1755</v>
      </c>
      <c r="B1757" s="4" t="s">
        <v>1245</v>
      </c>
      <c r="C1757" s="4" t="str">
        <f>"王秀颖"</f>
        <v>王秀颖</v>
      </c>
      <c r="D1757" s="3" t="s">
        <v>78</v>
      </c>
    </row>
    <row r="1758" spans="1:4" ht="30" customHeight="1">
      <c r="A1758" s="3">
        <v>1756</v>
      </c>
      <c r="B1758" s="4" t="s">
        <v>1245</v>
      </c>
      <c r="C1758" s="4" t="str">
        <f>"邢维思"</f>
        <v>邢维思</v>
      </c>
      <c r="D1758" s="3" t="s">
        <v>1326</v>
      </c>
    </row>
    <row r="1759" spans="1:4" ht="30" customHeight="1">
      <c r="A1759" s="3">
        <v>1757</v>
      </c>
      <c r="B1759" s="4" t="s">
        <v>1245</v>
      </c>
      <c r="C1759" s="4" t="str">
        <f>"海圆"</f>
        <v>海圆</v>
      </c>
      <c r="D1759" s="3" t="s">
        <v>325</v>
      </c>
    </row>
    <row r="1760" spans="1:4" ht="30" customHeight="1">
      <c r="A1760" s="3">
        <v>1758</v>
      </c>
      <c r="B1760" s="4" t="s">
        <v>1245</v>
      </c>
      <c r="C1760" s="4" t="str">
        <f>"唐月琴"</f>
        <v>唐月琴</v>
      </c>
      <c r="D1760" s="3" t="s">
        <v>1327</v>
      </c>
    </row>
    <row r="1761" spans="1:4" ht="30" customHeight="1">
      <c r="A1761" s="3">
        <v>1759</v>
      </c>
      <c r="B1761" s="4" t="s">
        <v>1245</v>
      </c>
      <c r="C1761" s="4" t="str">
        <f>"林莉红"</f>
        <v>林莉红</v>
      </c>
      <c r="D1761" s="3" t="s">
        <v>604</v>
      </c>
    </row>
    <row r="1762" spans="1:4" ht="30" customHeight="1">
      <c r="A1762" s="3">
        <v>1760</v>
      </c>
      <c r="B1762" s="4" t="s">
        <v>1245</v>
      </c>
      <c r="C1762" s="4" t="str">
        <f>"黎二玉"</f>
        <v>黎二玉</v>
      </c>
      <c r="D1762" s="3" t="s">
        <v>1043</v>
      </c>
    </row>
    <row r="1763" spans="1:4" ht="30" customHeight="1">
      <c r="A1763" s="3">
        <v>1761</v>
      </c>
      <c r="B1763" s="4" t="s">
        <v>1245</v>
      </c>
      <c r="C1763" s="4" t="str">
        <f>"李之萍"</f>
        <v>李之萍</v>
      </c>
      <c r="D1763" s="3" t="s">
        <v>1328</v>
      </c>
    </row>
    <row r="1764" spans="1:4" ht="30" customHeight="1">
      <c r="A1764" s="3">
        <v>1762</v>
      </c>
      <c r="B1764" s="4" t="s">
        <v>1245</v>
      </c>
      <c r="C1764" s="4" t="str">
        <f>"王倩"</f>
        <v>王倩</v>
      </c>
      <c r="D1764" s="3" t="s">
        <v>1000</v>
      </c>
    </row>
    <row r="1765" spans="1:4" ht="30" customHeight="1">
      <c r="A1765" s="3">
        <v>1763</v>
      </c>
      <c r="B1765" s="4" t="s">
        <v>1245</v>
      </c>
      <c r="C1765" s="4" t="str">
        <f>"靳进"</f>
        <v>靳进</v>
      </c>
      <c r="D1765" s="3" t="s">
        <v>1329</v>
      </c>
    </row>
    <row r="1766" spans="1:4" ht="30" customHeight="1">
      <c r="A1766" s="3">
        <v>1764</v>
      </c>
      <c r="B1766" s="4" t="s">
        <v>1245</v>
      </c>
      <c r="C1766" s="4" t="str">
        <f>"张早淑"</f>
        <v>张早淑</v>
      </c>
      <c r="D1766" s="3" t="s">
        <v>1330</v>
      </c>
    </row>
    <row r="1767" spans="1:4" ht="30" customHeight="1">
      <c r="A1767" s="3">
        <v>1765</v>
      </c>
      <c r="B1767" s="4" t="s">
        <v>1245</v>
      </c>
      <c r="C1767" s="4" t="str">
        <f>"王能"</f>
        <v>王能</v>
      </c>
      <c r="D1767" s="3" t="s">
        <v>1331</v>
      </c>
    </row>
    <row r="1768" spans="1:4" ht="30" customHeight="1">
      <c r="A1768" s="3">
        <v>1766</v>
      </c>
      <c r="B1768" s="4" t="s">
        <v>1245</v>
      </c>
      <c r="C1768" s="4" t="str">
        <f>"符升炜"</f>
        <v>符升炜</v>
      </c>
      <c r="D1768" s="3" t="s">
        <v>1332</v>
      </c>
    </row>
    <row r="1769" spans="1:4" ht="30" customHeight="1">
      <c r="A1769" s="3">
        <v>1767</v>
      </c>
      <c r="B1769" s="4" t="s">
        <v>1245</v>
      </c>
      <c r="C1769" s="4" t="str">
        <f>"蔡冰倩"</f>
        <v>蔡冰倩</v>
      </c>
      <c r="D1769" s="3" t="s">
        <v>366</v>
      </c>
    </row>
    <row r="1770" spans="1:4" ht="30" customHeight="1">
      <c r="A1770" s="3">
        <v>1768</v>
      </c>
      <c r="B1770" s="4" t="s">
        <v>1245</v>
      </c>
      <c r="C1770" s="4" t="str">
        <f>"羊红妍"</f>
        <v>羊红妍</v>
      </c>
      <c r="D1770" s="3" t="s">
        <v>1333</v>
      </c>
    </row>
    <row r="1771" spans="1:4" ht="30" customHeight="1">
      <c r="A1771" s="3">
        <v>1769</v>
      </c>
      <c r="B1771" s="4" t="s">
        <v>1245</v>
      </c>
      <c r="C1771" s="4" t="str">
        <f>"洪霞"</f>
        <v>洪霞</v>
      </c>
      <c r="D1771" s="3" t="s">
        <v>1334</v>
      </c>
    </row>
    <row r="1772" spans="1:4" ht="30" customHeight="1">
      <c r="A1772" s="3">
        <v>1770</v>
      </c>
      <c r="B1772" s="4" t="s">
        <v>1245</v>
      </c>
      <c r="C1772" s="4" t="str">
        <f>"黄亚报"</f>
        <v>黄亚报</v>
      </c>
      <c r="D1772" s="3" t="s">
        <v>1335</v>
      </c>
    </row>
    <row r="1773" spans="1:4" ht="30" customHeight="1">
      <c r="A1773" s="3">
        <v>1771</v>
      </c>
      <c r="B1773" s="4" t="s">
        <v>1245</v>
      </c>
      <c r="C1773" s="4" t="str">
        <f>"罗文晴"</f>
        <v>罗文晴</v>
      </c>
      <c r="D1773" s="3" t="s">
        <v>772</v>
      </c>
    </row>
    <row r="1774" spans="1:4" ht="30" customHeight="1">
      <c r="A1774" s="3">
        <v>1772</v>
      </c>
      <c r="B1774" s="4" t="s">
        <v>1245</v>
      </c>
      <c r="C1774" s="4" t="str">
        <f>"吴若瑜"</f>
        <v>吴若瑜</v>
      </c>
      <c r="D1774" s="3" t="s">
        <v>1336</v>
      </c>
    </row>
    <row r="1775" spans="1:4" ht="30" customHeight="1">
      <c r="A1775" s="3">
        <v>1773</v>
      </c>
      <c r="B1775" s="4" t="s">
        <v>1245</v>
      </c>
      <c r="C1775" s="4" t="str">
        <f>"刘丽丽"</f>
        <v>刘丽丽</v>
      </c>
      <c r="D1775" s="3" t="s">
        <v>1337</v>
      </c>
    </row>
    <row r="1776" spans="1:4" ht="30" customHeight="1">
      <c r="A1776" s="3">
        <v>1774</v>
      </c>
      <c r="B1776" s="4" t="s">
        <v>1245</v>
      </c>
      <c r="C1776" s="4" t="str">
        <f>"王恩瑄"</f>
        <v>王恩瑄</v>
      </c>
      <c r="D1776" s="3" t="s">
        <v>1086</v>
      </c>
    </row>
    <row r="1777" spans="1:4" ht="30" customHeight="1">
      <c r="A1777" s="3">
        <v>1775</v>
      </c>
      <c r="B1777" s="4" t="s">
        <v>1245</v>
      </c>
      <c r="C1777" s="4" t="str">
        <f>"陈东婷"</f>
        <v>陈东婷</v>
      </c>
      <c r="D1777" s="3" t="s">
        <v>569</v>
      </c>
    </row>
    <row r="1778" spans="1:4" ht="30" customHeight="1">
      <c r="A1778" s="3">
        <v>1776</v>
      </c>
      <c r="B1778" s="4" t="s">
        <v>1245</v>
      </c>
      <c r="C1778" s="4" t="str">
        <f>"吴春妮"</f>
        <v>吴春妮</v>
      </c>
      <c r="D1778" s="3" t="s">
        <v>1338</v>
      </c>
    </row>
    <row r="1779" spans="1:4" ht="30" customHeight="1">
      <c r="A1779" s="3">
        <v>1777</v>
      </c>
      <c r="B1779" s="4" t="s">
        <v>1245</v>
      </c>
      <c r="C1779" s="4" t="str">
        <f>"唐小丽"</f>
        <v>唐小丽</v>
      </c>
      <c r="D1779" s="3" t="s">
        <v>1130</v>
      </c>
    </row>
    <row r="1780" spans="1:4" ht="30" customHeight="1">
      <c r="A1780" s="3">
        <v>1778</v>
      </c>
      <c r="B1780" s="4" t="s">
        <v>1245</v>
      </c>
      <c r="C1780" s="4" t="str">
        <f>"周小莹"</f>
        <v>周小莹</v>
      </c>
      <c r="D1780" s="3" t="s">
        <v>1339</v>
      </c>
    </row>
    <row r="1781" spans="1:4" ht="30" customHeight="1">
      <c r="A1781" s="3">
        <v>1779</v>
      </c>
      <c r="B1781" s="4" t="s">
        <v>1245</v>
      </c>
      <c r="C1781" s="4" t="str">
        <f>"曾丽君"</f>
        <v>曾丽君</v>
      </c>
      <c r="D1781" s="3" t="s">
        <v>1340</v>
      </c>
    </row>
    <row r="1782" spans="1:4" ht="30" customHeight="1">
      <c r="A1782" s="3">
        <v>1780</v>
      </c>
      <c r="B1782" s="4" t="s">
        <v>1245</v>
      </c>
      <c r="C1782" s="4" t="str">
        <f>"符爱玲"</f>
        <v>符爱玲</v>
      </c>
      <c r="D1782" s="3" t="s">
        <v>15</v>
      </c>
    </row>
    <row r="1783" spans="1:4" ht="30" customHeight="1">
      <c r="A1783" s="3">
        <v>1781</v>
      </c>
      <c r="B1783" s="4" t="s">
        <v>1245</v>
      </c>
      <c r="C1783" s="4" t="str">
        <f>"吴春玲"</f>
        <v>吴春玲</v>
      </c>
      <c r="D1783" s="3" t="s">
        <v>1006</v>
      </c>
    </row>
    <row r="1784" spans="1:4" ht="30" customHeight="1">
      <c r="A1784" s="3">
        <v>1782</v>
      </c>
      <c r="B1784" s="4" t="s">
        <v>1245</v>
      </c>
      <c r="C1784" s="4" t="str">
        <f>"唐青霞"</f>
        <v>唐青霞</v>
      </c>
      <c r="D1784" s="3" t="s">
        <v>1341</v>
      </c>
    </row>
    <row r="1785" spans="1:4" ht="30" customHeight="1">
      <c r="A1785" s="3">
        <v>1783</v>
      </c>
      <c r="B1785" s="4" t="s">
        <v>1245</v>
      </c>
      <c r="C1785" s="4" t="str">
        <f>"陈开莹"</f>
        <v>陈开莹</v>
      </c>
      <c r="D1785" s="3" t="s">
        <v>428</v>
      </c>
    </row>
    <row r="1786" spans="1:4" ht="30" customHeight="1">
      <c r="A1786" s="3">
        <v>1784</v>
      </c>
      <c r="B1786" s="4" t="s">
        <v>1245</v>
      </c>
      <c r="C1786" s="4" t="str">
        <f>"郑永婷"</f>
        <v>郑永婷</v>
      </c>
      <c r="D1786" s="3" t="s">
        <v>416</v>
      </c>
    </row>
    <row r="1787" spans="1:4" ht="30" customHeight="1">
      <c r="A1787" s="3">
        <v>1785</v>
      </c>
      <c r="B1787" s="4" t="s">
        <v>1245</v>
      </c>
      <c r="C1787" s="4" t="str">
        <f>"梁锡"</f>
        <v>梁锡</v>
      </c>
      <c r="D1787" s="3" t="s">
        <v>1342</v>
      </c>
    </row>
    <row r="1788" spans="1:4" ht="30" customHeight="1">
      <c r="A1788" s="3">
        <v>1786</v>
      </c>
      <c r="B1788" s="4" t="s">
        <v>1245</v>
      </c>
      <c r="C1788" s="4" t="str">
        <f>"苏墩变"</f>
        <v>苏墩变</v>
      </c>
      <c r="D1788" s="3" t="s">
        <v>1343</v>
      </c>
    </row>
    <row r="1789" spans="1:4" ht="30" customHeight="1">
      <c r="A1789" s="3">
        <v>1787</v>
      </c>
      <c r="B1789" s="4" t="s">
        <v>1245</v>
      </c>
      <c r="C1789" s="4" t="str">
        <f>"师怡敏"</f>
        <v>师怡敏</v>
      </c>
      <c r="D1789" s="3" t="s">
        <v>1344</v>
      </c>
    </row>
    <row r="1790" spans="1:4" ht="30" customHeight="1">
      <c r="A1790" s="3">
        <v>1788</v>
      </c>
      <c r="B1790" s="4" t="s">
        <v>1245</v>
      </c>
      <c r="C1790" s="4" t="str">
        <f>"潘诗婷"</f>
        <v>潘诗婷</v>
      </c>
      <c r="D1790" s="3" t="s">
        <v>994</v>
      </c>
    </row>
    <row r="1791" spans="1:4" ht="30" customHeight="1">
      <c r="A1791" s="3">
        <v>1789</v>
      </c>
      <c r="B1791" s="4" t="s">
        <v>1245</v>
      </c>
      <c r="C1791" s="4" t="str">
        <f>"陈彩萍"</f>
        <v>陈彩萍</v>
      </c>
      <c r="D1791" s="3" t="s">
        <v>1345</v>
      </c>
    </row>
    <row r="1792" spans="1:4" ht="30" customHeight="1">
      <c r="A1792" s="3">
        <v>1790</v>
      </c>
      <c r="B1792" s="4" t="s">
        <v>1245</v>
      </c>
      <c r="C1792" s="4" t="str">
        <f>"吕智院"</f>
        <v>吕智院</v>
      </c>
      <c r="D1792" s="3" t="s">
        <v>1346</v>
      </c>
    </row>
    <row r="1793" spans="1:4" ht="30" customHeight="1">
      <c r="A1793" s="3">
        <v>1791</v>
      </c>
      <c r="B1793" s="4" t="s">
        <v>1245</v>
      </c>
      <c r="C1793" s="4" t="str">
        <f>"张慧娴"</f>
        <v>张慧娴</v>
      </c>
      <c r="D1793" s="3" t="s">
        <v>971</v>
      </c>
    </row>
    <row r="1794" spans="1:4" ht="30" customHeight="1">
      <c r="A1794" s="3">
        <v>1792</v>
      </c>
      <c r="B1794" s="4" t="s">
        <v>1245</v>
      </c>
      <c r="C1794" s="4" t="str">
        <f>"池景华"</f>
        <v>池景华</v>
      </c>
      <c r="D1794" s="3" t="s">
        <v>1347</v>
      </c>
    </row>
    <row r="1795" spans="1:4" ht="30" customHeight="1">
      <c r="A1795" s="3">
        <v>1793</v>
      </c>
      <c r="B1795" s="4" t="s">
        <v>1245</v>
      </c>
      <c r="C1795" s="4" t="str">
        <f>"王俊"</f>
        <v>王俊</v>
      </c>
      <c r="D1795" s="3" t="s">
        <v>1348</v>
      </c>
    </row>
    <row r="1796" spans="1:4" ht="30" customHeight="1">
      <c r="A1796" s="3">
        <v>1794</v>
      </c>
      <c r="B1796" s="4" t="s">
        <v>1245</v>
      </c>
      <c r="C1796" s="4" t="str">
        <f>"王怡倩"</f>
        <v>王怡倩</v>
      </c>
      <c r="D1796" s="3" t="s">
        <v>1349</v>
      </c>
    </row>
    <row r="1797" spans="1:4" ht="30" customHeight="1">
      <c r="A1797" s="3">
        <v>1795</v>
      </c>
      <c r="B1797" s="4" t="s">
        <v>1245</v>
      </c>
      <c r="C1797" s="4" t="str">
        <f>"陈丹蕾"</f>
        <v>陈丹蕾</v>
      </c>
      <c r="D1797" s="3" t="s">
        <v>1231</v>
      </c>
    </row>
    <row r="1798" spans="1:4" ht="30" customHeight="1">
      <c r="A1798" s="3">
        <v>1796</v>
      </c>
      <c r="B1798" s="4" t="s">
        <v>1245</v>
      </c>
      <c r="C1798" s="4" t="str">
        <f>"唐小丽"</f>
        <v>唐小丽</v>
      </c>
      <c r="D1798" s="3" t="s">
        <v>717</v>
      </c>
    </row>
    <row r="1799" spans="1:4" ht="30" customHeight="1">
      <c r="A1799" s="3">
        <v>1797</v>
      </c>
      <c r="B1799" s="4" t="s">
        <v>1245</v>
      </c>
      <c r="C1799" s="4" t="str">
        <f>"董威"</f>
        <v>董威</v>
      </c>
      <c r="D1799" s="3" t="s">
        <v>1350</v>
      </c>
    </row>
    <row r="1800" spans="1:4" ht="30" customHeight="1">
      <c r="A1800" s="3">
        <v>1798</v>
      </c>
      <c r="B1800" s="4" t="s">
        <v>1245</v>
      </c>
      <c r="C1800" s="4" t="str">
        <f>"苏文菊"</f>
        <v>苏文菊</v>
      </c>
      <c r="D1800" s="3" t="s">
        <v>971</v>
      </c>
    </row>
    <row r="1801" spans="1:4" ht="30" customHeight="1">
      <c r="A1801" s="3">
        <v>1799</v>
      </c>
      <c r="B1801" s="4" t="s">
        <v>1245</v>
      </c>
      <c r="C1801" s="4" t="str">
        <f>"王玲"</f>
        <v>王玲</v>
      </c>
      <c r="D1801" s="3" t="s">
        <v>486</v>
      </c>
    </row>
    <row r="1802" spans="1:4" ht="30" customHeight="1">
      <c r="A1802" s="3">
        <v>1800</v>
      </c>
      <c r="B1802" s="4" t="s">
        <v>1245</v>
      </c>
      <c r="C1802" s="4" t="str">
        <f>"王小玲"</f>
        <v>王小玲</v>
      </c>
      <c r="D1802" s="3" t="s">
        <v>1086</v>
      </c>
    </row>
    <row r="1803" spans="1:4" ht="30" customHeight="1">
      <c r="A1803" s="3">
        <v>1801</v>
      </c>
      <c r="B1803" s="4" t="s">
        <v>1245</v>
      </c>
      <c r="C1803" s="4" t="str">
        <f>"陈楚茹"</f>
        <v>陈楚茹</v>
      </c>
      <c r="D1803" s="3" t="s">
        <v>1351</v>
      </c>
    </row>
    <row r="1804" spans="1:4" ht="30" customHeight="1">
      <c r="A1804" s="3">
        <v>1802</v>
      </c>
      <c r="B1804" s="4" t="s">
        <v>1245</v>
      </c>
      <c r="C1804" s="4" t="str">
        <f>" 陈棋"</f>
        <v> 陈棋</v>
      </c>
      <c r="D1804" s="3" t="s">
        <v>1352</v>
      </c>
    </row>
    <row r="1805" spans="1:4" ht="30" customHeight="1">
      <c r="A1805" s="3">
        <v>1803</v>
      </c>
      <c r="B1805" s="4" t="s">
        <v>1245</v>
      </c>
      <c r="C1805" s="4" t="str">
        <f>"何长清"</f>
        <v>何长清</v>
      </c>
      <c r="D1805" s="3" t="s">
        <v>544</v>
      </c>
    </row>
    <row r="1806" spans="1:4" ht="30" customHeight="1">
      <c r="A1806" s="3">
        <v>1804</v>
      </c>
      <c r="B1806" s="4" t="s">
        <v>1245</v>
      </c>
      <c r="C1806" s="4" t="str">
        <f>"吴英榕"</f>
        <v>吴英榕</v>
      </c>
      <c r="D1806" s="3" t="s">
        <v>63</v>
      </c>
    </row>
    <row r="1807" spans="1:4" ht="30" customHeight="1">
      <c r="A1807" s="3">
        <v>1805</v>
      </c>
      <c r="B1807" s="4" t="s">
        <v>1245</v>
      </c>
      <c r="C1807" s="4" t="str">
        <f>"陈娜"</f>
        <v>陈娜</v>
      </c>
      <c r="D1807" s="3" t="s">
        <v>1334</v>
      </c>
    </row>
    <row r="1808" spans="1:4" ht="30" customHeight="1">
      <c r="A1808" s="3">
        <v>1806</v>
      </c>
      <c r="B1808" s="4" t="s">
        <v>1245</v>
      </c>
      <c r="C1808" s="4" t="str">
        <f>"陈佩伶"</f>
        <v>陈佩伶</v>
      </c>
      <c r="D1808" s="3" t="s">
        <v>1086</v>
      </c>
    </row>
    <row r="1809" spans="1:4" ht="30" customHeight="1">
      <c r="A1809" s="3">
        <v>1807</v>
      </c>
      <c r="B1809" s="4" t="s">
        <v>1245</v>
      </c>
      <c r="C1809" s="4" t="str">
        <f>"陈肖婷"</f>
        <v>陈肖婷</v>
      </c>
      <c r="D1809" s="3" t="s">
        <v>21</v>
      </c>
    </row>
    <row r="1810" spans="1:4" ht="30" customHeight="1">
      <c r="A1810" s="3">
        <v>1808</v>
      </c>
      <c r="B1810" s="4" t="s">
        <v>1245</v>
      </c>
      <c r="C1810" s="4" t="str">
        <f>"许俊莉"</f>
        <v>许俊莉</v>
      </c>
      <c r="D1810" s="3" t="s">
        <v>1007</v>
      </c>
    </row>
    <row r="1811" spans="1:4" ht="30" customHeight="1">
      <c r="A1811" s="3">
        <v>1809</v>
      </c>
      <c r="B1811" s="4" t="s">
        <v>1245</v>
      </c>
      <c r="C1811" s="4" t="str">
        <f>"邢玉莹"</f>
        <v>邢玉莹</v>
      </c>
      <c r="D1811" s="3" t="s">
        <v>1353</v>
      </c>
    </row>
    <row r="1812" spans="1:4" ht="30" customHeight="1">
      <c r="A1812" s="3">
        <v>1810</v>
      </c>
      <c r="B1812" s="4" t="s">
        <v>1245</v>
      </c>
      <c r="C1812" s="4" t="str">
        <f>"罗德存"</f>
        <v>罗德存</v>
      </c>
      <c r="D1812" s="3" t="s">
        <v>1354</v>
      </c>
    </row>
    <row r="1813" spans="1:4" ht="30" customHeight="1">
      <c r="A1813" s="3">
        <v>1811</v>
      </c>
      <c r="B1813" s="4" t="s">
        <v>1245</v>
      </c>
      <c r="C1813" s="4" t="str">
        <f>"邢益珠"</f>
        <v>邢益珠</v>
      </c>
      <c r="D1813" s="3" t="s">
        <v>234</v>
      </c>
    </row>
    <row r="1814" spans="1:4" ht="30" customHeight="1">
      <c r="A1814" s="3">
        <v>1812</v>
      </c>
      <c r="B1814" s="4" t="s">
        <v>1245</v>
      </c>
      <c r="C1814" s="4" t="str">
        <f>"陈嘉玲"</f>
        <v>陈嘉玲</v>
      </c>
      <c r="D1814" s="3" t="s">
        <v>1355</v>
      </c>
    </row>
    <row r="1815" spans="1:4" ht="30" customHeight="1">
      <c r="A1815" s="3">
        <v>1813</v>
      </c>
      <c r="B1815" s="4" t="s">
        <v>1245</v>
      </c>
      <c r="C1815" s="4" t="str">
        <f>"王玉玲"</f>
        <v>王玉玲</v>
      </c>
      <c r="D1815" s="3" t="s">
        <v>912</v>
      </c>
    </row>
    <row r="1816" spans="1:4" ht="30" customHeight="1">
      <c r="A1816" s="3">
        <v>1814</v>
      </c>
      <c r="B1816" s="4" t="s">
        <v>1245</v>
      </c>
      <c r="C1816" s="4" t="str">
        <f>"曾德珠"</f>
        <v>曾德珠</v>
      </c>
      <c r="D1816" s="3" t="s">
        <v>269</v>
      </c>
    </row>
    <row r="1817" spans="1:4" ht="30" customHeight="1">
      <c r="A1817" s="3">
        <v>1815</v>
      </c>
      <c r="B1817" s="4" t="s">
        <v>1245</v>
      </c>
      <c r="C1817" s="4" t="str">
        <f>"俞书壮"</f>
        <v>俞书壮</v>
      </c>
      <c r="D1817" s="3" t="s">
        <v>1356</v>
      </c>
    </row>
    <row r="1818" spans="1:4" ht="30" customHeight="1">
      <c r="A1818" s="3">
        <v>1816</v>
      </c>
      <c r="B1818" s="4" t="s">
        <v>1245</v>
      </c>
      <c r="C1818" s="4" t="str">
        <f>"李碧"</f>
        <v>李碧</v>
      </c>
      <c r="D1818" s="3" t="s">
        <v>1357</v>
      </c>
    </row>
    <row r="1819" spans="1:4" ht="30" customHeight="1">
      <c r="A1819" s="3">
        <v>1817</v>
      </c>
      <c r="B1819" s="4" t="s">
        <v>1245</v>
      </c>
      <c r="C1819" s="4" t="str">
        <f>"陆芳"</f>
        <v>陆芳</v>
      </c>
      <c r="D1819" s="3" t="s">
        <v>996</v>
      </c>
    </row>
    <row r="1820" spans="1:4" ht="30" customHeight="1">
      <c r="A1820" s="3">
        <v>1818</v>
      </c>
      <c r="B1820" s="4" t="s">
        <v>1245</v>
      </c>
      <c r="C1820" s="4" t="str">
        <f>"黄颖"</f>
        <v>黄颖</v>
      </c>
      <c r="D1820" s="3" t="s">
        <v>1358</v>
      </c>
    </row>
    <row r="1821" spans="1:4" ht="30" customHeight="1">
      <c r="A1821" s="3">
        <v>1819</v>
      </c>
      <c r="B1821" s="4" t="s">
        <v>1245</v>
      </c>
      <c r="C1821" s="4" t="str">
        <f>"崔海真"</f>
        <v>崔海真</v>
      </c>
      <c r="D1821" s="3" t="s">
        <v>149</v>
      </c>
    </row>
    <row r="1822" spans="1:4" ht="30" customHeight="1">
      <c r="A1822" s="3">
        <v>1820</v>
      </c>
      <c r="B1822" s="4" t="s">
        <v>1245</v>
      </c>
      <c r="C1822" s="4" t="str">
        <f>"邢丽君"</f>
        <v>邢丽君</v>
      </c>
      <c r="D1822" s="3" t="s">
        <v>1359</v>
      </c>
    </row>
    <row r="1823" spans="1:4" ht="30" customHeight="1">
      <c r="A1823" s="3">
        <v>1821</v>
      </c>
      <c r="B1823" s="4" t="s">
        <v>1245</v>
      </c>
      <c r="C1823" s="4" t="str">
        <f>"方其财"</f>
        <v>方其财</v>
      </c>
      <c r="D1823" s="3" t="s">
        <v>1360</v>
      </c>
    </row>
    <row r="1824" spans="1:4" ht="30" customHeight="1">
      <c r="A1824" s="3">
        <v>1822</v>
      </c>
      <c r="B1824" s="4" t="s">
        <v>1245</v>
      </c>
      <c r="C1824" s="4" t="str">
        <f>"林再"</f>
        <v>林再</v>
      </c>
      <c r="D1824" s="3" t="s">
        <v>1361</v>
      </c>
    </row>
    <row r="1825" spans="1:4" ht="30" customHeight="1">
      <c r="A1825" s="3">
        <v>1823</v>
      </c>
      <c r="B1825" s="4" t="s">
        <v>1245</v>
      </c>
      <c r="C1825" s="4" t="str">
        <f>"王丽燕"</f>
        <v>王丽燕</v>
      </c>
      <c r="D1825" s="3" t="s">
        <v>1362</v>
      </c>
    </row>
    <row r="1826" spans="1:4" ht="30" customHeight="1">
      <c r="A1826" s="3">
        <v>1824</v>
      </c>
      <c r="B1826" s="4" t="s">
        <v>1245</v>
      </c>
      <c r="C1826" s="4" t="str">
        <f>"罗灵桔"</f>
        <v>罗灵桔</v>
      </c>
      <c r="D1826" s="3" t="s">
        <v>629</v>
      </c>
    </row>
    <row r="1827" spans="1:4" ht="30" customHeight="1">
      <c r="A1827" s="3">
        <v>1825</v>
      </c>
      <c r="B1827" s="4" t="s">
        <v>1245</v>
      </c>
      <c r="C1827" s="4" t="str">
        <f>"苏元丽"</f>
        <v>苏元丽</v>
      </c>
      <c r="D1827" s="3" t="s">
        <v>1363</v>
      </c>
    </row>
    <row r="1828" spans="1:4" ht="30" customHeight="1">
      <c r="A1828" s="3">
        <v>1826</v>
      </c>
      <c r="B1828" s="4" t="s">
        <v>1245</v>
      </c>
      <c r="C1828" s="4" t="str">
        <f>"王青梅"</f>
        <v>王青梅</v>
      </c>
      <c r="D1828" s="3" t="s">
        <v>1364</v>
      </c>
    </row>
    <row r="1829" spans="1:4" ht="30" customHeight="1">
      <c r="A1829" s="3">
        <v>1827</v>
      </c>
      <c r="B1829" s="4" t="s">
        <v>1245</v>
      </c>
      <c r="C1829" s="4" t="str">
        <f>"张陈云"</f>
        <v>张陈云</v>
      </c>
      <c r="D1829" s="3" t="s">
        <v>867</v>
      </c>
    </row>
    <row r="1830" spans="1:4" ht="30" customHeight="1">
      <c r="A1830" s="3">
        <v>1828</v>
      </c>
      <c r="B1830" s="4" t="s">
        <v>1245</v>
      </c>
      <c r="C1830" s="4" t="str">
        <f>"孙玉苑"</f>
        <v>孙玉苑</v>
      </c>
      <c r="D1830" s="3" t="s">
        <v>1365</v>
      </c>
    </row>
    <row r="1831" spans="1:4" ht="30" customHeight="1">
      <c r="A1831" s="3">
        <v>1829</v>
      </c>
      <c r="B1831" s="4" t="s">
        <v>1245</v>
      </c>
      <c r="C1831" s="4" t="str">
        <f>"符长龙"</f>
        <v>符长龙</v>
      </c>
      <c r="D1831" s="3" t="s">
        <v>349</v>
      </c>
    </row>
    <row r="1832" spans="1:4" ht="30" customHeight="1">
      <c r="A1832" s="3">
        <v>1830</v>
      </c>
      <c r="B1832" s="4" t="s">
        <v>1245</v>
      </c>
      <c r="C1832" s="4" t="str">
        <f>"魏玉"</f>
        <v>魏玉</v>
      </c>
      <c r="D1832" s="3" t="s">
        <v>1366</v>
      </c>
    </row>
    <row r="1833" spans="1:4" ht="30" customHeight="1">
      <c r="A1833" s="3">
        <v>1831</v>
      </c>
      <c r="B1833" s="4" t="s">
        <v>1245</v>
      </c>
      <c r="C1833" s="4" t="str">
        <f>"符芳芳"</f>
        <v>符芳芳</v>
      </c>
      <c r="D1833" s="3" t="s">
        <v>60</v>
      </c>
    </row>
    <row r="1834" spans="1:4" ht="30" customHeight="1">
      <c r="A1834" s="3">
        <v>1832</v>
      </c>
      <c r="B1834" s="4" t="s">
        <v>1245</v>
      </c>
      <c r="C1834" s="4" t="str">
        <f>"孙春连"</f>
        <v>孙春连</v>
      </c>
      <c r="D1834" s="3" t="s">
        <v>780</v>
      </c>
    </row>
    <row r="1835" spans="1:4" ht="30" customHeight="1">
      <c r="A1835" s="3">
        <v>1833</v>
      </c>
      <c r="B1835" s="4" t="s">
        <v>1245</v>
      </c>
      <c r="C1835" s="4" t="str">
        <f>"周小妹"</f>
        <v>周小妹</v>
      </c>
      <c r="D1835" s="3" t="s">
        <v>1367</v>
      </c>
    </row>
    <row r="1836" spans="1:4" ht="30" customHeight="1">
      <c r="A1836" s="3">
        <v>1834</v>
      </c>
      <c r="B1836" s="4" t="s">
        <v>1245</v>
      </c>
      <c r="C1836" s="4" t="str">
        <f>"林诗婷"</f>
        <v>林诗婷</v>
      </c>
      <c r="D1836" s="3" t="s">
        <v>389</v>
      </c>
    </row>
    <row r="1837" spans="1:4" ht="30" customHeight="1">
      <c r="A1837" s="3">
        <v>1835</v>
      </c>
      <c r="B1837" s="4" t="s">
        <v>1245</v>
      </c>
      <c r="C1837" s="4" t="str">
        <f>"关语楠"</f>
        <v>关语楠</v>
      </c>
      <c r="D1837" s="3" t="s">
        <v>1368</v>
      </c>
    </row>
    <row r="1838" spans="1:4" ht="30" customHeight="1">
      <c r="A1838" s="3">
        <v>1836</v>
      </c>
      <c r="B1838" s="4" t="s">
        <v>1245</v>
      </c>
      <c r="C1838" s="4" t="str">
        <f>"冯小花"</f>
        <v>冯小花</v>
      </c>
      <c r="D1838" s="3" t="s">
        <v>1305</v>
      </c>
    </row>
    <row r="1839" spans="1:4" ht="30" customHeight="1">
      <c r="A1839" s="3">
        <v>1837</v>
      </c>
      <c r="B1839" s="4" t="s">
        <v>1245</v>
      </c>
      <c r="C1839" s="4" t="str">
        <f>"劳咪咪"</f>
        <v>劳咪咪</v>
      </c>
      <c r="D1839" s="3" t="s">
        <v>59</v>
      </c>
    </row>
    <row r="1840" spans="1:4" ht="30" customHeight="1">
      <c r="A1840" s="3">
        <v>1838</v>
      </c>
      <c r="B1840" s="4" t="s">
        <v>1245</v>
      </c>
      <c r="C1840" s="4" t="str">
        <f>"吴光纯"</f>
        <v>吴光纯</v>
      </c>
      <c r="D1840" s="3" t="s">
        <v>340</v>
      </c>
    </row>
    <row r="1841" spans="1:4" ht="30" customHeight="1">
      <c r="A1841" s="3">
        <v>1839</v>
      </c>
      <c r="B1841" s="4" t="s">
        <v>1245</v>
      </c>
      <c r="C1841" s="4" t="str">
        <f>"吉琼婷"</f>
        <v>吉琼婷</v>
      </c>
      <c r="D1841" s="3" t="s">
        <v>537</v>
      </c>
    </row>
    <row r="1842" spans="1:4" ht="30" customHeight="1">
      <c r="A1842" s="3">
        <v>1840</v>
      </c>
      <c r="B1842" s="4" t="s">
        <v>1245</v>
      </c>
      <c r="C1842" s="4" t="str">
        <f>"王心莹"</f>
        <v>王心莹</v>
      </c>
      <c r="D1842" s="3" t="s">
        <v>1369</v>
      </c>
    </row>
    <row r="1843" spans="1:4" ht="30" customHeight="1">
      <c r="A1843" s="3">
        <v>1841</v>
      </c>
      <c r="B1843" s="4" t="s">
        <v>1245</v>
      </c>
      <c r="C1843" s="4" t="str">
        <f>"陈佳苗"</f>
        <v>陈佳苗</v>
      </c>
      <c r="D1843" s="3" t="s">
        <v>558</v>
      </c>
    </row>
    <row r="1844" spans="1:4" ht="30" customHeight="1">
      <c r="A1844" s="3">
        <v>1842</v>
      </c>
      <c r="B1844" s="4" t="s">
        <v>1245</v>
      </c>
      <c r="C1844" s="4" t="str">
        <f>"王琼芳"</f>
        <v>王琼芳</v>
      </c>
      <c r="D1844" s="3" t="s">
        <v>1370</v>
      </c>
    </row>
    <row r="1845" spans="1:4" ht="30" customHeight="1">
      <c r="A1845" s="3">
        <v>1843</v>
      </c>
      <c r="B1845" s="4" t="s">
        <v>1245</v>
      </c>
      <c r="C1845" s="4" t="str">
        <f>"林香宏"</f>
        <v>林香宏</v>
      </c>
      <c r="D1845" s="3" t="s">
        <v>970</v>
      </c>
    </row>
    <row r="1846" spans="1:4" ht="30" customHeight="1">
      <c r="A1846" s="3">
        <v>1844</v>
      </c>
      <c r="B1846" s="4" t="s">
        <v>1245</v>
      </c>
      <c r="C1846" s="4" t="str">
        <f>"杨傲婷"</f>
        <v>杨傲婷</v>
      </c>
      <c r="D1846" s="3" t="s">
        <v>1371</v>
      </c>
    </row>
    <row r="1847" spans="1:4" ht="30" customHeight="1">
      <c r="A1847" s="3">
        <v>1845</v>
      </c>
      <c r="B1847" s="4" t="s">
        <v>1245</v>
      </c>
      <c r="C1847" s="4" t="str">
        <f>"符铭云"</f>
        <v>符铭云</v>
      </c>
      <c r="D1847" s="3" t="s">
        <v>21</v>
      </c>
    </row>
    <row r="1848" spans="1:4" ht="30" customHeight="1">
      <c r="A1848" s="3">
        <v>1846</v>
      </c>
      <c r="B1848" s="4" t="s">
        <v>1245</v>
      </c>
      <c r="C1848" s="4" t="str">
        <f>"贾亚蒙"</f>
        <v>贾亚蒙</v>
      </c>
      <c r="D1848" s="3" t="s">
        <v>1372</v>
      </c>
    </row>
    <row r="1849" spans="1:4" ht="30" customHeight="1">
      <c r="A1849" s="3">
        <v>1847</v>
      </c>
      <c r="B1849" s="4" t="s">
        <v>1245</v>
      </c>
      <c r="C1849" s="4" t="str">
        <f>"羊淑芳"</f>
        <v>羊淑芳</v>
      </c>
      <c r="D1849" s="3" t="s">
        <v>1373</v>
      </c>
    </row>
    <row r="1850" spans="1:4" ht="30" customHeight="1">
      <c r="A1850" s="3">
        <v>1848</v>
      </c>
      <c r="B1850" s="4" t="s">
        <v>1245</v>
      </c>
      <c r="C1850" s="4" t="str">
        <f>"林雪"</f>
        <v>林雪</v>
      </c>
      <c r="D1850" s="3" t="s">
        <v>1374</v>
      </c>
    </row>
    <row r="1851" spans="1:4" ht="30" customHeight="1">
      <c r="A1851" s="3">
        <v>1849</v>
      </c>
      <c r="B1851" s="4" t="s">
        <v>1245</v>
      </c>
      <c r="C1851" s="4" t="str">
        <f>"郭倩倩"</f>
        <v>郭倩倩</v>
      </c>
      <c r="D1851" s="3" t="s">
        <v>1000</v>
      </c>
    </row>
    <row r="1852" spans="1:4" ht="30" customHeight="1">
      <c r="A1852" s="3">
        <v>1850</v>
      </c>
      <c r="B1852" s="4" t="s">
        <v>1245</v>
      </c>
      <c r="C1852" s="4" t="str">
        <f>"黄紫娜"</f>
        <v>黄紫娜</v>
      </c>
      <c r="D1852" s="3" t="s">
        <v>1375</v>
      </c>
    </row>
    <row r="1853" spans="1:4" ht="30" customHeight="1">
      <c r="A1853" s="3">
        <v>1851</v>
      </c>
      <c r="B1853" s="4" t="s">
        <v>1245</v>
      </c>
      <c r="C1853" s="4" t="str">
        <f>"李江艳"</f>
        <v>李江艳</v>
      </c>
      <c r="D1853" s="3" t="s">
        <v>1310</v>
      </c>
    </row>
    <row r="1854" spans="1:4" ht="30" customHeight="1">
      <c r="A1854" s="3">
        <v>1852</v>
      </c>
      <c r="B1854" s="4" t="s">
        <v>1245</v>
      </c>
      <c r="C1854" s="4" t="str">
        <f>"胡皇芳"</f>
        <v>胡皇芳</v>
      </c>
      <c r="D1854" s="3" t="s">
        <v>1083</v>
      </c>
    </row>
    <row r="1855" spans="1:4" ht="30" customHeight="1">
      <c r="A1855" s="3">
        <v>1853</v>
      </c>
      <c r="B1855" s="4" t="s">
        <v>1245</v>
      </c>
      <c r="C1855" s="4" t="str">
        <f>"王宝嫦"</f>
        <v>王宝嫦</v>
      </c>
      <c r="D1855" s="3" t="s">
        <v>677</v>
      </c>
    </row>
    <row r="1856" spans="1:4" ht="30" customHeight="1">
      <c r="A1856" s="3">
        <v>1854</v>
      </c>
      <c r="B1856" s="4" t="s">
        <v>1245</v>
      </c>
      <c r="C1856" s="4" t="str">
        <f>"杨翠绿"</f>
        <v>杨翠绿</v>
      </c>
      <c r="D1856" s="3" t="s">
        <v>63</v>
      </c>
    </row>
    <row r="1857" spans="1:4" ht="30" customHeight="1">
      <c r="A1857" s="3">
        <v>1855</v>
      </c>
      <c r="B1857" s="4" t="s">
        <v>1245</v>
      </c>
      <c r="C1857" s="4" t="str">
        <f>"高政花"</f>
        <v>高政花</v>
      </c>
      <c r="D1857" s="3" t="s">
        <v>596</v>
      </c>
    </row>
    <row r="1858" spans="1:4" ht="30" customHeight="1">
      <c r="A1858" s="3">
        <v>1856</v>
      </c>
      <c r="B1858" s="4" t="s">
        <v>1245</v>
      </c>
      <c r="C1858" s="4" t="str">
        <f>"黄姗姗"</f>
        <v>黄姗姗</v>
      </c>
      <c r="D1858" s="3" t="s">
        <v>1282</v>
      </c>
    </row>
    <row r="1859" spans="1:4" ht="30" customHeight="1">
      <c r="A1859" s="3">
        <v>1857</v>
      </c>
      <c r="B1859" s="4" t="s">
        <v>1245</v>
      </c>
      <c r="C1859" s="4" t="str">
        <f>"陈红"</f>
        <v>陈红</v>
      </c>
      <c r="D1859" s="3" t="s">
        <v>1376</v>
      </c>
    </row>
    <row r="1860" spans="1:4" ht="30" customHeight="1">
      <c r="A1860" s="3">
        <v>1858</v>
      </c>
      <c r="B1860" s="4" t="s">
        <v>1245</v>
      </c>
      <c r="C1860" s="4" t="str">
        <f>"何世怀"</f>
        <v>何世怀</v>
      </c>
      <c r="D1860" s="3" t="s">
        <v>294</v>
      </c>
    </row>
    <row r="1861" spans="1:4" ht="30" customHeight="1">
      <c r="A1861" s="3">
        <v>1859</v>
      </c>
      <c r="B1861" s="4" t="s">
        <v>1245</v>
      </c>
      <c r="C1861" s="4" t="str">
        <f>"王月娃"</f>
        <v>王月娃</v>
      </c>
      <c r="D1861" s="3" t="s">
        <v>1377</v>
      </c>
    </row>
    <row r="1862" spans="1:4" ht="30" customHeight="1">
      <c r="A1862" s="3">
        <v>1860</v>
      </c>
      <c r="B1862" s="4" t="s">
        <v>1245</v>
      </c>
      <c r="C1862" s="4" t="str">
        <f>"符少花"</f>
        <v>符少花</v>
      </c>
      <c r="D1862" s="3" t="s">
        <v>1378</v>
      </c>
    </row>
    <row r="1863" spans="1:4" ht="30" customHeight="1">
      <c r="A1863" s="3">
        <v>1861</v>
      </c>
      <c r="B1863" s="4" t="s">
        <v>1245</v>
      </c>
      <c r="C1863" s="4" t="str">
        <f>"黎宁宁"</f>
        <v>黎宁宁</v>
      </c>
      <c r="D1863" s="3" t="s">
        <v>1379</v>
      </c>
    </row>
    <row r="1864" spans="1:4" ht="30" customHeight="1">
      <c r="A1864" s="3">
        <v>1862</v>
      </c>
      <c r="B1864" s="4" t="s">
        <v>1245</v>
      </c>
      <c r="C1864" s="4" t="str">
        <f>"陈春至"</f>
        <v>陈春至</v>
      </c>
      <c r="D1864" s="3" t="s">
        <v>1226</v>
      </c>
    </row>
    <row r="1865" spans="1:4" ht="30" customHeight="1">
      <c r="A1865" s="3">
        <v>1863</v>
      </c>
      <c r="B1865" s="4" t="s">
        <v>1245</v>
      </c>
      <c r="C1865" s="4" t="str">
        <f>"孙鸿满"</f>
        <v>孙鸿满</v>
      </c>
      <c r="D1865" s="3" t="s">
        <v>517</v>
      </c>
    </row>
    <row r="1866" spans="1:4" ht="30" customHeight="1">
      <c r="A1866" s="3">
        <v>1864</v>
      </c>
      <c r="B1866" s="4" t="s">
        <v>1245</v>
      </c>
      <c r="C1866" s="4" t="str">
        <f>"肖淑妮"</f>
        <v>肖淑妮</v>
      </c>
      <c r="D1866" s="3" t="s">
        <v>165</v>
      </c>
    </row>
    <row r="1867" spans="1:4" ht="30" customHeight="1">
      <c r="A1867" s="3">
        <v>1865</v>
      </c>
      <c r="B1867" s="4" t="s">
        <v>1245</v>
      </c>
      <c r="C1867" s="4" t="str">
        <f>"黄丽燕"</f>
        <v>黄丽燕</v>
      </c>
      <c r="D1867" s="3" t="s">
        <v>1380</v>
      </c>
    </row>
    <row r="1868" spans="1:4" ht="30" customHeight="1">
      <c r="A1868" s="3">
        <v>1866</v>
      </c>
      <c r="B1868" s="4" t="s">
        <v>1245</v>
      </c>
      <c r="C1868" s="4" t="str">
        <f>"王少霞"</f>
        <v>王少霞</v>
      </c>
      <c r="D1868" s="3" t="s">
        <v>889</v>
      </c>
    </row>
    <row r="1869" spans="1:4" ht="30" customHeight="1">
      <c r="A1869" s="3">
        <v>1867</v>
      </c>
      <c r="B1869" s="4" t="s">
        <v>1245</v>
      </c>
      <c r="C1869" s="4" t="str">
        <f>"黄垂霞"</f>
        <v>黄垂霞</v>
      </c>
      <c r="D1869" s="3" t="s">
        <v>1381</v>
      </c>
    </row>
    <row r="1870" spans="1:4" ht="30" customHeight="1">
      <c r="A1870" s="3">
        <v>1868</v>
      </c>
      <c r="B1870" s="4" t="s">
        <v>1245</v>
      </c>
      <c r="C1870" s="4" t="str">
        <f>"赖忆连"</f>
        <v>赖忆连</v>
      </c>
      <c r="D1870" s="3" t="s">
        <v>75</v>
      </c>
    </row>
    <row r="1871" spans="1:4" ht="30" customHeight="1">
      <c r="A1871" s="3">
        <v>1869</v>
      </c>
      <c r="B1871" s="4" t="s">
        <v>1245</v>
      </c>
      <c r="C1871" s="4" t="str">
        <f>"吕诗随"</f>
        <v>吕诗随</v>
      </c>
      <c r="D1871" s="3" t="s">
        <v>645</v>
      </c>
    </row>
    <row r="1872" spans="1:4" ht="30" customHeight="1">
      <c r="A1872" s="3">
        <v>1870</v>
      </c>
      <c r="B1872" s="4" t="s">
        <v>1245</v>
      </c>
      <c r="C1872" s="4" t="str">
        <f>"李素花"</f>
        <v>李素花</v>
      </c>
      <c r="D1872" s="3" t="s">
        <v>1382</v>
      </c>
    </row>
    <row r="1873" spans="1:4" ht="30" customHeight="1">
      <c r="A1873" s="3">
        <v>1871</v>
      </c>
      <c r="B1873" s="4" t="s">
        <v>1245</v>
      </c>
      <c r="C1873" s="4" t="str">
        <f>"刘灵锐"</f>
        <v>刘灵锐</v>
      </c>
      <c r="D1873" s="3" t="s">
        <v>252</v>
      </c>
    </row>
    <row r="1874" spans="1:4" ht="30" customHeight="1">
      <c r="A1874" s="3">
        <v>1872</v>
      </c>
      <c r="B1874" s="4" t="s">
        <v>1245</v>
      </c>
      <c r="C1874" s="4" t="str">
        <f>"姚冬宝"</f>
        <v>姚冬宝</v>
      </c>
      <c r="D1874" s="3" t="s">
        <v>1383</v>
      </c>
    </row>
    <row r="1875" spans="1:4" ht="30" customHeight="1">
      <c r="A1875" s="3">
        <v>1873</v>
      </c>
      <c r="B1875" s="4" t="s">
        <v>1245</v>
      </c>
      <c r="C1875" s="4" t="str">
        <f>"邓海雪"</f>
        <v>邓海雪</v>
      </c>
      <c r="D1875" s="3" t="s">
        <v>1384</v>
      </c>
    </row>
    <row r="1876" spans="1:4" ht="30" customHeight="1">
      <c r="A1876" s="3">
        <v>1874</v>
      </c>
      <c r="B1876" s="4" t="s">
        <v>1245</v>
      </c>
      <c r="C1876" s="4" t="str">
        <f>"林敏"</f>
        <v>林敏</v>
      </c>
      <c r="D1876" s="3" t="s">
        <v>328</v>
      </c>
    </row>
    <row r="1877" spans="1:4" ht="30" customHeight="1">
      <c r="A1877" s="3">
        <v>1875</v>
      </c>
      <c r="B1877" s="4" t="s">
        <v>1245</v>
      </c>
      <c r="C1877" s="4" t="str">
        <f>"薛和玉"</f>
        <v>薛和玉</v>
      </c>
      <c r="D1877" s="3" t="s">
        <v>515</v>
      </c>
    </row>
    <row r="1878" spans="1:4" ht="30" customHeight="1">
      <c r="A1878" s="3">
        <v>1876</v>
      </c>
      <c r="B1878" s="4" t="s">
        <v>1245</v>
      </c>
      <c r="C1878" s="4" t="str">
        <f>"符月正"</f>
        <v>符月正</v>
      </c>
      <c r="D1878" s="3" t="s">
        <v>1385</v>
      </c>
    </row>
    <row r="1879" spans="1:4" ht="30" customHeight="1">
      <c r="A1879" s="3">
        <v>1877</v>
      </c>
      <c r="B1879" s="4" t="s">
        <v>1245</v>
      </c>
      <c r="C1879" s="4" t="str">
        <f>"陈贤芳"</f>
        <v>陈贤芳</v>
      </c>
      <c r="D1879" s="3" t="s">
        <v>1379</v>
      </c>
    </row>
    <row r="1880" spans="1:4" ht="30" customHeight="1">
      <c r="A1880" s="3">
        <v>1878</v>
      </c>
      <c r="B1880" s="4" t="s">
        <v>1245</v>
      </c>
      <c r="C1880" s="4" t="str">
        <f>"林敏"</f>
        <v>林敏</v>
      </c>
      <c r="D1880" s="3" t="s">
        <v>1370</v>
      </c>
    </row>
    <row r="1881" spans="1:4" ht="30" customHeight="1">
      <c r="A1881" s="3">
        <v>1879</v>
      </c>
      <c r="B1881" s="4" t="s">
        <v>1245</v>
      </c>
      <c r="C1881" s="4" t="str">
        <f>"吴娟"</f>
        <v>吴娟</v>
      </c>
      <c r="D1881" s="3" t="s">
        <v>937</v>
      </c>
    </row>
    <row r="1882" spans="1:4" ht="30" customHeight="1">
      <c r="A1882" s="3">
        <v>1880</v>
      </c>
      <c r="B1882" s="4" t="s">
        <v>1245</v>
      </c>
      <c r="C1882" s="4" t="str">
        <f>"祝惠妮"</f>
        <v>祝惠妮</v>
      </c>
      <c r="D1882" s="3" t="s">
        <v>644</v>
      </c>
    </row>
    <row r="1883" spans="1:4" ht="30" customHeight="1">
      <c r="A1883" s="3">
        <v>1881</v>
      </c>
      <c r="B1883" s="4" t="s">
        <v>1245</v>
      </c>
      <c r="C1883" s="4" t="str">
        <f>"周钰霖"</f>
        <v>周钰霖</v>
      </c>
      <c r="D1883" s="3" t="s">
        <v>1386</v>
      </c>
    </row>
    <row r="1884" spans="1:4" ht="30" customHeight="1">
      <c r="A1884" s="3">
        <v>1882</v>
      </c>
      <c r="B1884" s="4" t="s">
        <v>1245</v>
      </c>
      <c r="C1884" s="4" t="str">
        <f>"黎彩月"</f>
        <v>黎彩月</v>
      </c>
      <c r="D1884" s="3" t="s">
        <v>1387</v>
      </c>
    </row>
    <row r="1885" spans="1:4" ht="30" customHeight="1">
      <c r="A1885" s="3">
        <v>1883</v>
      </c>
      <c r="B1885" s="4" t="s">
        <v>1245</v>
      </c>
      <c r="C1885" s="4" t="str">
        <f>"林曼"</f>
        <v>林曼</v>
      </c>
      <c r="D1885" s="3" t="s">
        <v>1388</v>
      </c>
    </row>
    <row r="1886" spans="1:4" ht="30" customHeight="1">
      <c r="A1886" s="3">
        <v>1884</v>
      </c>
      <c r="B1886" s="4" t="s">
        <v>1245</v>
      </c>
      <c r="C1886" s="4" t="str">
        <f>"张海琴"</f>
        <v>张海琴</v>
      </c>
      <c r="D1886" s="3" t="s">
        <v>1389</v>
      </c>
    </row>
    <row r="1887" spans="1:4" ht="30" customHeight="1">
      <c r="A1887" s="3">
        <v>1885</v>
      </c>
      <c r="B1887" s="4" t="s">
        <v>1245</v>
      </c>
      <c r="C1887" s="4" t="str">
        <f>"吴文谋"</f>
        <v>吴文谋</v>
      </c>
      <c r="D1887" s="3" t="s">
        <v>1390</v>
      </c>
    </row>
    <row r="1888" spans="1:4" ht="30" customHeight="1">
      <c r="A1888" s="3">
        <v>1886</v>
      </c>
      <c r="B1888" s="4" t="s">
        <v>1245</v>
      </c>
      <c r="C1888" s="4" t="str">
        <f>"徐国伟"</f>
        <v>徐国伟</v>
      </c>
      <c r="D1888" s="3" t="s">
        <v>1391</v>
      </c>
    </row>
    <row r="1889" spans="1:4" ht="30" customHeight="1">
      <c r="A1889" s="3">
        <v>1887</v>
      </c>
      <c r="B1889" s="4" t="s">
        <v>1245</v>
      </c>
      <c r="C1889" s="4" t="str">
        <f>"郭海东"</f>
        <v>郭海东</v>
      </c>
      <c r="D1889" s="3" t="s">
        <v>1392</v>
      </c>
    </row>
    <row r="1890" spans="1:4" ht="30" customHeight="1">
      <c r="A1890" s="3">
        <v>1888</v>
      </c>
      <c r="B1890" s="4" t="s">
        <v>1245</v>
      </c>
      <c r="C1890" s="4" t="str">
        <f>"陈君涯"</f>
        <v>陈君涯</v>
      </c>
      <c r="D1890" s="3" t="s">
        <v>189</v>
      </c>
    </row>
    <row r="1891" spans="1:4" ht="30" customHeight="1">
      <c r="A1891" s="3">
        <v>1889</v>
      </c>
      <c r="B1891" s="4" t="s">
        <v>1245</v>
      </c>
      <c r="C1891" s="4" t="str">
        <f>"蔡碧翠"</f>
        <v>蔡碧翠</v>
      </c>
      <c r="D1891" s="3" t="s">
        <v>1393</v>
      </c>
    </row>
    <row r="1892" spans="1:4" ht="30" customHeight="1">
      <c r="A1892" s="3">
        <v>1890</v>
      </c>
      <c r="B1892" s="4" t="s">
        <v>1245</v>
      </c>
      <c r="C1892" s="4" t="str">
        <f>"王远肖"</f>
        <v>王远肖</v>
      </c>
      <c r="D1892" s="3" t="s">
        <v>1394</v>
      </c>
    </row>
    <row r="1893" spans="1:4" ht="30" customHeight="1">
      <c r="A1893" s="3">
        <v>1891</v>
      </c>
      <c r="B1893" s="4" t="s">
        <v>1245</v>
      </c>
      <c r="C1893" s="4" t="str">
        <f>"周新元"</f>
        <v>周新元</v>
      </c>
      <c r="D1893" s="3" t="s">
        <v>1395</v>
      </c>
    </row>
    <row r="1894" spans="1:4" ht="30" customHeight="1">
      <c r="A1894" s="3">
        <v>1892</v>
      </c>
      <c r="B1894" s="4" t="s">
        <v>1245</v>
      </c>
      <c r="C1894" s="4" t="str">
        <f>"陈小璐"</f>
        <v>陈小璐</v>
      </c>
      <c r="D1894" s="3" t="s">
        <v>590</v>
      </c>
    </row>
    <row r="1895" spans="1:4" ht="30" customHeight="1">
      <c r="A1895" s="3">
        <v>1893</v>
      </c>
      <c r="B1895" s="4" t="s">
        <v>1245</v>
      </c>
      <c r="C1895" s="4" t="str">
        <f>"陈丹"</f>
        <v>陈丹</v>
      </c>
      <c r="D1895" s="3" t="s">
        <v>1396</v>
      </c>
    </row>
    <row r="1896" spans="1:4" ht="30" customHeight="1">
      <c r="A1896" s="3">
        <v>1894</v>
      </c>
      <c r="B1896" s="4" t="s">
        <v>1245</v>
      </c>
      <c r="C1896" s="4" t="str">
        <f>"杨妃霞"</f>
        <v>杨妃霞</v>
      </c>
      <c r="D1896" s="3" t="s">
        <v>474</v>
      </c>
    </row>
    <row r="1897" spans="1:4" ht="30" customHeight="1">
      <c r="A1897" s="3">
        <v>1895</v>
      </c>
      <c r="B1897" s="4" t="s">
        <v>1245</v>
      </c>
      <c r="C1897" s="4" t="str">
        <f>"韩紫云"</f>
        <v>韩紫云</v>
      </c>
      <c r="D1897" s="3" t="s">
        <v>572</v>
      </c>
    </row>
    <row r="1898" spans="1:4" ht="30" customHeight="1">
      <c r="A1898" s="3">
        <v>1896</v>
      </c>
      <c r="B1898" s="4" t="s">
        <v>1245</v>
      </c>
      <c r="C1898" s="4" t="str">
        <f>"陈玲"</f>
        <v>陈玲</v>
      </c>
      <c r="D1898" s="3" t="s">
        <v>1397</v>
      </c>
    </row>
    <row r="1899" spans="1:4" ht="30" customHeight="1">
      <c r="A1899" s="3">
        <v>1897</v>
      </c>
      <c r="B1899" s="4" t="s">
        <v>1245</v>
      </c>
      <c r="C1899" s="4" t="str">
        <f>"刘飞"</f>
        <v>刘飞</v>
      </c>
      <c r="D1899" s="3" t="s">
        <v>1398</v>
      </c>
    </row>
    <row r="1900" spans="1:4" ht="30" customHeight="1">
      <c r="A1900" s="3">
        <v>1898</v>
      </c>
      <c r="B1900" s="4" t="s">
        <v>1245</v>
      </c>
      <c r="C1900" s="4" t="str">
        <f>"陈照虹"</f>
        <v>陈照虹</v>
      </c>
      <c r="D1900" s="3" t="s">
        <v>88</v>
      </c>
    </row>
    <row r="1901" spans="1:4" ht="30" customHeight="1">
      <c r="A1901" s="3">
        <v>1899</v>
      </c>
      <c r="B1901" s="4" t="s">
        <v>1245</v>
      </c>
      <c r="C1901" s="4" t="str">
        <f>"苏英芳"</f>
        <v>苏英芳</v>
      </c>
      <c r="D1901" s="3" t="s">
        <v>1248</v>
      </c>
    </row>
    <row r="1902" spans="1:4" ht="30" customHeight="1">
      <c r="A1902" s="3">
        <v>1900</v>
      </c>
      <c r="B1902" s="4" t="s">
        <v>1245</v>
      </c>
      <c r="C1902" s="4" t="str">
        <f>"邹宇春"</f>
        <v>邹宇春</v>
      </c>
      <c r="D1902" s="3" t="s">
        <v>971</v>
      </c>
    </row>
    <row r="1903" spans="1:4" ht="30" customHeight="1">
      <c r="A1903" s="3">
        <v>1901</v>
      </c>
      <c r="B1903" s="4" t="s">
        <v>1245</v>
      </c>
      <c r="C1903" s="4" t="str">
        <f>"符锡樱"</f>
        <v>符锡樱</v>
      </c>
      <c r="D1903" s="3" t="s">
        <v>1399</v>
      </c>
    </row>
    <row r="1904" spans="1:4" ht="30" customHeight="1">
      <c r="A1904" s="3">
        <v>1902</v>
      </c>
      <c r="B1904" s="4" t="s">
        <v>1245</v>
      </c>
      <c r="C1904" s="4" t="str">
        <f>"王正照"</f>
        <v>王正照</v>
      </c>
      <c r="D1904" s="3" t="s">
        <v>1400</v>
      </c>
    </row>
    <row r="1905" spans="1:4" ht="30" customHeight="1">
      <c r="A1905" s="3">
        <v>1903</v>
      </c>
      <c r="B1905" s="4" t="s">
        <v>1245</v>
      </c>
      <c r="C1905" s="4" t="str">
        <f>"黄嘉嘉"</f>
        <v>黄嘉嘉</v>
      </c>
      <c r="D1905" s="3" t="s">
        <v>1401</v>
      </c>
    </row>
    <row r="1906" spans="1:4" ht="30" customHeight="1">
      <c r="A1906" s="3">
        <v>1904</v>
      </c>
      <c r="B1906" s="4" t="s">
        <v>1245</v>
      </c>
      <c r="C1906" s="4" t="str">
        <f>"罗艳芬"</f>
        <v>罗艳芬</v>
      </c>
      <c r="D1906" s="3" t="s">
        <v>1402</v>
      </c>
    </row>
    <row r="1907" spans="1:4" ht="30" customHeight="1">
      <c r="A1907" s="3">
        <v>1905</v>
      </c>
      <c r="B1907" s="4" t="s">
        <v>1245</v>
      </c>
      <c r="C1907" s="4" t="str">
        <f>"羊金香"</f>
        <v>羊金香</v>
      </c>
      <c r="D1907" s="3" t="s">
        <v>1403</v>
      </c>
    </row>
    <row r="1908" spans="1:4" ht="30" customHeight="1">
      <c r="A1908" s="3">
        <v>1906</v>
      </c>
      <c r="B1908" s="4" t="s">
        <v>1245</v>
      </c>
      <c r="C1908" s="4" t="str">
        <f>"梁丽云"</f>
        <v>梁丽云</v>
      </c>
      <c r="D1908" s="3" t="s">
        <v>770</v>
      </c>
    </row>
    <row r="1909" spans="1:4" ht="30" customHeight="1">
      <c r="A1909" s="3">
        <v>1907</v>
      </c>
      <c r="B1909" s="4" t="s">
        <v>1245</v>
      </c>
      <c r="C1909" s="4" t="str">
        <f>"吕天来"</f>
        <v>吕天来</v>
      </c>
      <c r="D1909" s="3" t="s">
        <v>1404</v>
      </c>
    </row>
    <row r="1910" spans="1:4" ht="30" customHeight="1">
      <c r="A1910" s="3">
        <v>1908</v>
      </c>
      <c r="B1910" s="4" t="s">
        <v>1245</v>
      </c>
      <c r="C1910" s="4" t="str">
        <f>"石文霞"</f>
        <v>石文霞</v>
      </c>
      <c r="D1910" s="3" t="s">
        <v>1316</v>
      </c>
    </row>
    <row r="1911" spans="1:4" ht="30" customHeight="1">
      <c r="A1911" s="3">
        <v>1909</v>
      </c>
      <c r="B1911" s="4" t="s">
        <v>1245</v>
      </c>
      <c r="C1911" s="4" t="str">
        <f>"吴庭解"</f>
        <v>吴庭解</v>
      </c>
      <c r="D1911" s="3" t="s">
        <v>1405</v>
      </c>
    </row>
    <row r="1912" spans="1:4" ht="30" customHeight="1">
      <c r="A1912" s="3">
        <v>1910</v>
      </c>
      <c r="B1912" s="4" t="s">
        <v>1245</v>
      </c>
      <c r="C1912" s="4" t="str">
        <f>"陈壮霞"</f>
        <v>陈壮霞</v>
      </c>
      <c r="D1912" s="3" t="s">
        <v>739</v>
      </c>
    </row>
    <row r="1913" spans="1:4" ht="30" customHeight="1">
      <c r="A1913" s="3">
        <v>1911</v>
      </c>
      <c r="B1913" s="4" t="s">
        <v>1245</v>
      </c>
      <c r="C1913" s="4" t="str">
        <f>"陈桦"</f>
        <v>陈桦</v>
      </c>
      <c r="D1913" s="3" t="s">
        <v>1406</v>
      </c>
    </row>
    <row r="1914" spans="1:4" ht="30" customHeight="1">
      <c r="A1914" s="3">
        <v>1912</v>
      </c>
      <c r="B1914" s="4" t="s">
        <v>1245</v>
      </c>
      <c r="C1914" s="4" t="str">
        <f>"林晶丽"</f>
        <v>林晶丽</v>
      </c>
      <c r="D1914" s="3" t="s">
        <v>1407</v>
      </c>
    </row>
    <row r="1915" spans="1:4" ht="30" customHeight="1">
      <c r="A1915" s="3">
        <v>1913</v>
      </c>
      <c r="B1915" s="4" t="s">
        <v>1245</v>
      </c>
      <c r="C1915" s="4" t="str">
        <f>"王艳姗"</f>
        <v>王艳姗</v>
      </c>
      <c r="D1915" s="3" t="s">
        <v>1408</v>
      </c>
    </row>
    <row r="1916" spans="1:4" ht="30" customHeight="1">
      <c r="A1916" s="3">
        <v>1914</v>
      </c>
      <c r="B1916" s="4" t="s">
        <v>1245</v>
      </c>
      <c r="C1916" s="4" t="str">
        <f>"文琼妹"</f>
        <v>文琼妹</v>
      </c>
      <c r="D1916" s="3" t="s">
        <v>727</v>
      </c>
    </row>
    <row r="1917" spans="1:4" ht="30" customHeight="1">
      <c r="A1917" s="3">
        <v>1915</v>
      </c>
      <c r="B1917" s="4" t="s">
        <v>1245</v>
      </c>
      <c r="C1917" s="4" t="str">
        <f>"卢志欢"</f>
        <v>卢志欢</v>
      </c>
      <c r="D1917" s="3" t="s">
        <v>775</v>
      </c>
    </row>
    <row r="1918" spans="1:4" ht="30" customHeight="1">
      <c r="A1918" s="3">
        <v>1916</v>
      </c>
      <c r="B1918" s="4" t="s">
        <v>1245</v>
      </c>
      <c r="C1918" s="4" t="str">
        <f>"习良玉"</f>
        <v>习良玉</v>
      </c>
      <c r="D1918" s="3" t="s">
        <v>1409</v>
      </c>
    </row>
    <row r="1919" spans="1:4" ht="30" customHeight="1">
      <c r="A1919" s="3">
        <v>1917</v>
      </c>
      <c r="B1919" s="4" t="s">
        <v>1245</v>
      </c>
      <c r="C1919" s="4" t="str">
        <f>"林娥花"</f>
        <v>林娥花</v>
      </c>
      <c r="D1919" s="3" t="s">
        <v>333</v>
      </c>
    </row>
    <row r="1920" spans="1:4" ht="30" customHeight="1">
      <c r="A1920" s="3">
        <v>1918</v>
      </c>
      <c r="B1920" s="4" t="s">
        <v>1245</v>
      </c>
      <c r="C1920" s="4" t="str">
        <f>"邹丹丹"</f>
        <v>邹丹丹</v>
      </c>
      <c r="D1920" s="3" t="s">
        <v>1410</v>
      </c>
    </row>
    <row r="1921" spans="1:4" ht="30" customHeight="1">
      <c r="A1921" s="3">
        <v>1919</v>
      </c>
      <c r="B1921" s="4" t="s">
        <v>1245</v>
      </c>
      <c r="C1921" s="4" t="str">
        <f>"廖晓兰"</f>
        <v>廖晓兰</v>
      </c>
      <c r="D1921" s="3" t="s">
        <v>1411</v>
      </c>
    </row>
    <row r="1922" spans="1:4" ht="30" customHeight="1">
      <c r="A1922" s="3">
        <v>1920</v>
      </c>
      <c r="B1922" s="4" t="s">
        <v>1245</v>
      </c>
      <c r="C1922" s="4" t="str">
        <f>"王敏"</f>
        <v>王敏</v>
      </c>
      <c r="D1922" s="3" t="s">
        <v>1412</v>
      </c>
    </row>
    <row r="1923" spans="1:4" ht="30" customHeight="1">
      <c r="A1923" s="3">
        <v>1921</v>
      </c>
      <c r="B1923" s="4" t="s">
        <v>1245</v>
      </c>
      <c r="C1923" s="4" t="str">
        <f>"冯慧玲"</f>
        <v>冯慧玲</v>
      </c>
      <c r="D1923" s="3" t="s">
        <v>407</v>
      </c>
    </row>
    <row r="1924" spans="1:4" ht="30" customHeight="1">
      <c r="A1924" s="3">
        <v>1922</v>
      </c>
      <c r="B1924" s="4" t="s">
        <v>1245</v>
      </c>
      <c r="C1924" s="4" t="str">
        <f>"关亚婷"</f>
        <v>关亚婷</v>
      </c>
      <c r="D1924" s="3" t="s">
        <v>1413</v>
      </c>
    </row>
    <row r="1925" spans="1:4" ht="30" customHeight="1">
      <c r="A1925" s="3">
        <v>1923</v>
      </c>
      <c r="B1925" s="4" t="s">
        <v>1245</v>
      </c>
      <c r="C1925" s="4" t="str">
        <f>"熊长芳"</f>
        <v>熊长芳</v>
      </c>
      <c r="D1925" s="3" t="s">
        <v>1414</v>
      </c>
    </row>
    <row r="1926" spans="1:4" ht="30" customHeight="1">
      <c r="A1926" s="3">
        <v>1924</v>
      </c>
      <c r="B1926" s="4" t="s">
        <v>1245</v>
      </c>
      <c r="C1926" s="4" t="str">
        <f>"王梨娜"</f>
        <v>王梨娜</v>
      </c>
      <c r="D1926" s="3" t="s">
        <v>1415</v>
      </c>
    </row>
    <row r="1927" spans="1:4" ht="30" customHeight="1">
      <c r="A1927" s="3">
        <v>1925</v>
      </c>
      <c r="B1927" s="4" t="s">
        <v>1245</v>
      </c>
      <c r="C1927" s="4" t="str">
        <f>"符亚恋"</f>
        <v>符亚恋</v>
      </c>
      <c r="D1927" s="3" t="s">
        <v>1416</v>
      </c>
    </row>
    <row r="1928" spans="1:4" ht="30" customHeight="1">
      <c r="A1928" s="3">
        <v>1926</v>
      </c>
      <c r="B1928" s="4" t="s">
        <v>1245</v>
      </c>
      <c r="C1928" s="4" t="str">
        <f>"林小妹"</f>
        <v>林小妹</v>
      </c>
      <c r="D1928" s="3" t="s">
        <v>1379</v>
      </c>
    </row>
    <row r="1929" spans="1:4" ht="30" customHeight="1">
      <c r="A1929" s="3">
        <v>1927</v>
      </c>
      <c r="B1929" s="4" t="s">
        <v>1417</v>
      </c>
      <c r="C1929" s="4" t="str">
        <f>"傅福芳"</f>
        <v>傅福芳</v>
      </c>
      <c r="D1929" s="3" t="s">
        <v>1418</v>
      </c>
    </row>
    <row r="1930" spans="1:4" ht="30" customHeight="1">
      <c r="A1930" s="3">
        <v>1928</v>
      </c>
      <c r="B1930" s="4" t="s">
        <v>1417</v>
      </c>
      <c r="C1930" s="4" t="str">
        <f>"周芳"</f>
        <v>周芳</v>
      </c>
      <c r="D1930" s="3" t="s">
        <v>1419</v>
      </c>
    </row>
    <row r="1931" spans="1:4" ht="30" customHeight="1">
      <c r="A1931" s="3">
        <v>1929</v>
      </c>
      <c r="B1931" s="4" t="s">
        <v>1417</v>
      </c>
      <c r="C1931" s="4" t="str">
        <f>"兰亚珠"</f>
        <v>兰亚珠</v>
      </c>
      <c r="D1931" s="3" t="s">
        <v>1420</v>
      </c>
    </row>
    <row r="1932" spans="1:4" ht="30" customHeight="1">
      <c r="A1932" s="3">
        <v>1930</v>
      </c>
      <c r="B1932" s="4" t="s">
        <v>1417</v>
      </c>
      <c r="C1932" s="4" t="str">
        <f>"林微"</f>
        <v>林微</v>
      </c>
      <c r="D1932" s="3" t="s">
        <v>1421</v>
      </c>
    </row>
    <row r="1933" spans="1:4" ht="30" customHeight="1">
      <c r="A1933" s="3">
        <v>1931</v>
      </c>
      <c r="B1933" s="4" t="s">
        <v>1417</v>
      </c>
      <c r="C1933" s="4" t="str">
        <f>"李才慧"</f>
        <v>李才慧</v>
      </c>
      <c r="D1933" s="3" t="s">
        <v>431</v>
      </c>
    </row>
    <row r="1934" spans="1:4" ht="30" customHeight="1">
      <c r="A1934" s="3">
        <v>1932</v>
      </c>
      <c r="B1934" s="4" t="s">
        <v>1417</v>
      </c>
      <c r="C1934" s="4" t="str">
        <f>"陈克书"</f>
        <v>陈克书</v>
      </c>
      <c r="D1934" s="3" t="s">
        <v>1422</v>
      </c>
    </row>
    <row r="1935" spans="1:4" ht="30" customHeight="1">
      <c r="A1935" s="3">
        <v>1933</v>
      </c>
      <c r="B1935" s="4" t="s">
        <v>1417</v>
      </c>
      <c r="C1935" s="4" t="str">
        <f>"王云霞"</f>
        <v>王云霞</v>
      </c>
      <c r="D1935" s="3" t="s">
        <v>1423</v>
      </c>
    </row>
    <row r="1936" spans="1:4" ht="30" customHeight="1">
      <c r="A1936" s="3">
        <v>1934</v>
      </c>
      <c r="B1936" s="4" t="s">
        <v>1417</v>
      </c>
      <c r="C1936" s="4" t="str">
        <f>"莫小柳"</f>
        <v>莫小柳</v>
      </c>
      <c r="D1936" s="3" t="s">
        <v>1424</v>
      </c>
    </row>
    <row r="1937" spans="1:4" ht="30" customHeight="1">
      <c r="A1937" s="3">
        <v>1935</v>
      </c>
      <c r="B1937" s="4" t="s">
        <v>1417</v>
      </c>
      <c r="C1937" s="4" t="str">
        <f>"朱云"</f>
        <v>朱云</v>
      </c>
      <c r="D1937" s="3" t="s">
        <v>1425</v>
      </c>
    </row>
    <row r="1938" spans="1:4" ht="30" customHeight="1">
      <c r="A1938" s="3">
        <v>1936</v>
      </c>
      <c r="B1938" s="4" t="s">
        <v>1417</v>
      </c>
      <c r="C1938" s="4" t="str">
        <f>"周欢"</f>
        <v>周欢</v>
      </c>
      <c r="D1938" s="3" t="s">
        <v>1426</v>
      </c>
    </row>
    <row r="1939" spans="1:4" ht="30" customHeight="1">
      <c r="A1939" s="3">
        <v>1937</v>
      </c>
      <c r="B1939" s="4" t="s">
        <v>1417</v>
      </c>
      <c r="C1939" s="4" t="str">
        <f>"赵学韵"</f>
        <v>赵学韵</v>
      </c>
      <c r="D1939" s="3" t="s">
        <v>714</v>
      </c>
    </row>
    <row r="1940" spans="1:4" ht="30" customHeight="1">
      <c r="A1940" s="3">
        <v>1938</v>
      </c>
      <c r="B1940" s="4" t="s">
        <v>1417</v>
      </c>
      <c r="C1940" s="4" t="str">
        <f>"麦雅幸"</f>
        <v>麦雅幸</v>
      </c>
      <c r="D1940" s="3" t="s">
        <v>1427</v>
      </c>
    </row>
    <row r="1941" spans="1:4" ht="30" customHeight="1">
      <c r="A1941" s="3">
        <v>1939</v>
      </c>
      <c r="B1941" s="4" t="s">
        <v>1417</v>
      </c>
      <c r="C1941" s="4" t="str">
        <f>"陈清菊"</f>
        <v>陈清菊</v>
      </c>
      <c r="D1941" s="3" t="s">
        <v>1306</v>
      </c>
    </row>
    <row r="1942" spans="1:4" ht="30" customHeight="1">
      <c r="A1942" s="3">
        <v>1940</v>
      </c>
      <c r="B1942" s="4" t="s">
        <v>1417</v>
      </c>
      <c r="C1942" s="4" t="str">
        <f>"杜秀明"</f>
        <v>杜秀明</v>
      </c>
      <c r="D1942" s="3" t="s">
        <v>1428</v>
      </c>
    </row>
    <row r="1943" spans="1:4" ht="30" customHeight="1">
      <c r="A1943" s="3">
        <v>1941</v>
      </c>
      <c r="B1943" s="4" t="s">
        <v>1417</v>
      </c>
      <c r="C1943" s="4" t="str">
        <f>"陈信"</f>
        <v>陈信</v>
      </c>
      <c r="D1943" s="3" t="s">
        <v>1429</v>
      </c>
    </row>
    <row r="1944" spans="1:4" ht="30" customHeight="1">
      <c r="A1944" s="3">
        <v>1942</v>
      </c>
      <c r="B1944" s="4" t="s">
        <v>1417</v>
      </c>
      <c r="C1944" s="4" t="str">
        <f>"张平燕"</f>
        <v>张平燕</v>
      </c>
      <c r="D1944" s="3" t="s">
        <v>25</v>
      </c>
    </row>
    <row r="1945" spans="1:4" ht="30" customHeight="1">
      <c r="A1945" s="3">
        <v>1943</v>
      </c>
      <c r="B1945" s="4" t="s">
        <v>1417</v>
      </c>
      <c r="C1945" s="4" t="str">
        <f>"胡玲"</f>
        <v>胡玲</v>
      </c>
      <c r="D1945" s="3" t="s">
        <v>1430</v>
      </c>
    </row>
    <row r="1946" spans="1:4" ht="30" customHeight="1">
      <c r="A1946" s="3">
        <v>1944</v>
      </c>
      <c r="B1946" s="4" t="s">
        <v>1417</v>
      </c>
      <c r="C1946" s="4" t="str">
        <f>"陈小爱"</f>
        <v>陈小爱</v>
      </c>
      <c r="D1946" s="3" t="s">
        <v>1431</v>
      </c>
    </row>
    <row r="1947" spans="1:4" ht="30" customHeight="1">
      <c r="A1947" s="3">
        <v>1945</v>
      </c>
      <c r="B1947" s="4" t="s">
        <v>1417</v>
      </c>
      <c r="C1947" s="4" t="str">
        <f>"李丽曼"</f>
        <v>李丽曼</v>
      </c>
      <c r="D1947" s="3" t="s">
        <v>1432</v>
      </c>
    </row>
    <row r="1948" spans="1:4" ht="30" customHeight="1">
      <c r="A1948" s="3">
        <v>1946</v>
      </c>
      <c r="B1948" s="4" t="s">
        <v>1417</v>
      </c>
      <c r="C1948" s="4" t="str">
        <f>"陈承举"</f>
        <v>陈承举</v>
      </c>
      <c r="D1948" s="3" t="s">
        <v>1122</v>
      </c>
    </row>
    <row r="1949" spans="1:4" ht="30" customHeight="1">
      <c r="A1949" s="3">
        <v>1947</v>
      </c>
      <c r="B1949" s="4" t="s">
        <v>1417</v>
      </c>
      <c r="C1949" s="4" t="str">
        <f>"陈华敏"</f>
        <v>陈华敏</v>
      </c>
      <c r="D1949" s="3" t="s">
        <v>1433</v>
      </c>
    </row>
    <row r="1950" spans="1:4" ht="30" customHeight="1">
      <c r="A1950" s="3">
        <v>1948</v>
      </c>
      <c r="B1950" s="4" t="s">
        <v>1417</v>
      </c>
      <c r="C1950" s="4" t="str">
        <f>"辛贻娜"</f>
        <v>辛贻娜</v>
      </c>
      <c r="D1950" s="3" t="s">
        <v>1434</v>
      </c>
    </row>
    <row r="1951" spans="1:4" ht="30" customHeight="1">
      <c r="A1951" s="3">
        <v>1949</v>
      </c>
      <c r="B1951" s="4" t="s">
        <v>1417</v>
      </c>
      <c r="C1951" s="4" t="str">
        <f>"林鲁静"</f>
        <v>林鲁静</v>
      </c>
      <c r="D1951" s="3" t="s">
        <v>781</v>
      </c>
    </row>
    <row r="1952" spans="1:4" ht="30" customHeight="1">
      <c r="A1952" s="3">
        <v>1950</v>
      </c>
      <c r="B1952" s="4" t="s">
        <v>1417</v>
      </c>
      <c r="C1952" s="4" t="str">
        <f>"孙嘉"</f>
        <v>孙嘉</v>
      </c>
      <c r="D1952" s="3" t="s">
        <v>1435</v>
      </c>
    </row>
    <row r="1953" spans="1:4" ht="30" customHeight="1">
      <c r="A1953" s="3">
        <v>1951</v>
      </c>
      <c r="B1953" s="4" t="s">
        <v>1417</v>
      </c>
      <c r="C1953" s="4" t="str">
        <f>"符芳虹"</f>
        <v>符芳虹</v>
      </c>
      <c r="D1953" s="3" t="s">
        <v>1436</v>
      </c>
    </row>
    <row r="1954" spans="1:4" ht="30" customHeight="1">
      <c r="A1954" s="3">
        <v>1952</v>
      </c>
      <c r="B1954" s="4" t="s">
        <v>1417</v>
      </c>
      <c r="C1954" s="4" t="str">
        <f>"涂秋如"</f>
        <v>涂秋如</v>
      </c>
      <c r="D1954" s="3" t="s">
        <v>521</v>
      </c>
    </row>
    <row r="1955" spans="1:4" ht="30" customHeight="1">
      <c r="A1955" s="3">
        <v>1953</v>
      </c>
      <c r="B1955" s="4" t="s">
        <v>1417</v>
      </c>
      <c r="C1955" s="4" t="str">
        <f>"陈良子"</f>
        <v>陈良子</v>
      </c>
      <c r="D1955" s="3" t="s">
        <v>94</v>
      </c>
    </row>
    <row r="1956" spans="1:4" ht="30" customHeight="1">
      <c r="A1956" s="3">
        <v>1954</v>
      </c>
      <c r="B1956" s="4" t="s">
        <v>1417</v>
      </c>
      <c r="C1956" s="4" t="str">
        <f>"高芳燕"</f>
        <v>高芳燕</v>
      </c>
      <c r="D1956" s="3" t="s">
        <v>1437</v>
      </c>
    </row>
    <row r="1957" spans="1:4" ht="30" customHeight="1">
      <c r="A1957" s="3">
        <v>1955</v>
      </c>
      <c r="B1957" s="4" t="s">
        <v>1417</v>
      </c>
      <c r="C1957" s="4" t="str">
        <f>"秦少凤"</f>
        <v>秦少凤</v>
      </c>
      <c r="D1957" s="3" t="s">
        <v>1327</v>
      </c>
    </row>
    <row r="1958" spans="1:4" ht="30" customHeight="1">
      <c r="A1958" s="3">
        <v>1956</v>
      </c>
      <c r="B1958" s="4" t="s">
        <v>1417</v>
      </c>
      <c r="C1958" s="4" t="str">
        <f>"邢瑶"</f>
        <v>邢瑶</v>
      </c>
      <c r="D1958" s="3" t="s">
        <v>1324</v>
      </c>
    </row>
    <row r="1959" spans="1:4" ht="30" customHeight="1">
      <c r="A1959" s="3">
        <v>1957</v>
      </c>
      <c r="B1959" s="4" t="s">
        <v>1417</v>
      </c>
      <c r="C1959" s="4" t="str">
        <f>"梁文静"</f>
        <v>梁文静</v>
      </c>
      <c r="D1959" s="3" t="s">
        <v>1438</v>
      </c>
    </row>
    <row r="1960" spans="1:4" ht="30" customHeight="1">
      <c r="A1960" s="3">
        <v>1958</v>
      </c>
      <c r="B1960" s="4" t="s">
        <v>1417</v>
      </c>
      <c r="C1960" s="4" t="str">
        <f>"杜晓莹"</f>
        <v>杜晓莹</v>
      </c>
      <c r="D1960" s="3" t="s">
        <v>1439</v>
      </c>
    </row>
    <row r="1961" spans="1:4" ht="30" customHeight="1">
      <c r="A1961" s="3">
        <v>1959</v>
      </c>
      <c r="B1961" s="4" t="s">
        <v>1417</v>
      </c>
      <c r="C1961" s="4" t="str">
        <f>"汪春曼"</f>
        <v>汪春曼</v>
      </c>
      <c r="D1961" s="3" t="s">
        <v>1000</v>
      </c>
    </row>
    <row r="1962" spans="1:4" ht="30" customHeight="1">
      <c r="A1962" s="3">
        <v>1960</v>
      </c>
      <c r="B1962" s="4" t="s">
        <v>1417</v>
      </c>
      <c r="C1962" s="4" t="str">
        <f>"黄慧可"</f>
        <v>黄慧可</v>
      </c>
      <c r="D1962" s="3" t="s">
        <v>394</v>
      </c>
    </row>
    <row r="1963" spans="1:4" ht="30" customHeight="1">
      <c r="A1963" s="3">
        <v>1961</v>
      </c>
      <c r="B1963" s="4" t="s">
        <v>1417</v>
      </c>
      <c r="C1963" s="4" t="str">
        <f>"潘淑玲"</f>
        <v>潘淑玲</v>
      </c>
      <c r="D1963" s="3" t="s">
        <v>1440</v>
      </c>
    </row>
    <row r="1964" spans="1:4" ht="30" customHeight="1">
      <c r="A1964" s="3">
        <v>1962</v>
      </c>
      <c r="B1964" s="4" t="s">
        <v>1417</v>
      </c>
      <c r="C1964" s="4" t="str">
        <f>"李小锐"</f>
        <v>李小锐</v>
      </c>
      <c r="D1964" s="3" t="s">
        <v>1441</v>
      </c>
    </row>
    <row r="1965" spans="1:4" ht="30" customHeight="1">
      <c r="A1965" s="3">
        <v>1963</v>
      </c>
      <c r="B1965" s="4" t="s">
        <v>1417</v>
      </c>
      <c r="C1965" s="4" t="str">
        <f>"王惠蕊"</f>
        <v>王惠蕊</v>
      </c>
      <c r="D1965" s="3" t="s">
        <v>170</v>
      </c>
    </row>
    <row r="1966" spans="1:4" ht="30" customHeight="1">
      <c r="A1966" s="3">
        <v>1964</v>
      </c>
      <c r="B1966" s="4" t="s">
        <v>1417</v>
      </c>
      <c r="C1966" s="4" t="str">
        <f>"王秋英"</f>
        <v>王秋英</v>
      </c>
      <c r="D1966" s="3" t="s">
        <v>274</v>
      </c>
    </row>
    <row r="1967" spans="1:4" ht="30" customHeight="1">
      <c r="A1967" s="3">
        <v>1965</v>
      </c>
      <c r="B1967" s="4" t="s">
        <v>1417</v>
      </c>
      <c r="C1967" s="4" t="str">
        <f>"甫车"</f>
        <v>甫车</v>
      </c>
      <c r="D1967" s="3" t="s">
        <v>937</v>
      </c>
    </row>
    <row r="1968" spans="1:4" ht="30" customHeight="1">
      <c r="A1968" s="3">
        <v>1966</v>
      </c>
      <c r="B1968" s="4" t="s">
        <v>1417</v>
      </c>
      <c r="C1968" s="4" t="str">
        <f>"韦温馨"</f>
        <v>韦温馨</v>
      </c>
      <c r="D1968" s="3" t="s">
        <v>1053</v>
      </c>
    </row>
    <row r="1969" spans="1:4" ht="30" customHeight="1">
      <c r="A1969" s="3">
        <v>1967</v>
      </c>
      <c r="B1969" s="4" t="s">
        <v>1417</v>
      </c>
      <c r="C1969" s="4" t="str">
        <f>"何冬婷"</f>
        <v>何冬婷</v>
      </c>
      <c r="D1969" s="3" t="s">
        <v>234</v>
      </c>
    </row>
    <row r="1970" spans="1:4" ht="30" customHeight="1">
      <c r="A1970" s="3">
        <v>1968</v>
      </c>
      <c r="B1970" s="4" t="s">
        <v>1417</v>
      </c>
      <c r="C1970" s="4" t="str">
        <f>"韩少卿"</f>
        <v>韩少卿</v>
      </c>
      <c r="D1970" s="3" t="s">
        <v>1442</v>
      </c>
    </row>
    <row r="1971" spans="1:4" ht="30" customHeight="1">
      <c r="A1971" s="3">
        <v>1969</v>
      </c>
      <c r="B1971" s="4" t="s">
        <v>1417</v>
      </c>
      <c r="C1971" s="4" t="str">
        <f>"卢琼"</f>
        <v>卢琼</v>
      </c>
      <c r="D1971" s="3" t="s">
        <v>1443</v>
      </c>
    </row>
    <row r="1972" spans="1:4" ht="30" customHeight="1">
      <c r="A1972" s="3">
        <v>1970</v>
      </c>
      <c r="B1972" s="4" t="s">
        <v>1417</v>
      </c>
      <c r="C1972" s="4" t="str">
        <f>"陈美焕"</f>
        <v>陈美焕</v>
      </c>
      <c r="D1972" s="3" t="s">
        <v>832</v>
      </c>
    </row>
    <row r="1973" spans="1:4" ht="30" customHeight="1">
      <c r="A1973" s="3">
        <v>1971</v>
      </c>
      <c r="B1973" s="4" t="s">
        <v>1417</v>
      </c>
      <c r="C1973" s="4" t="str">
        <f>"倪丹菲"</f>
        <v>倪丹菲</v>
      </c>
      <c r="D1973" s="3" t="s">
        <v>1444</v>
      </c>
    </row>
    <row r="1974" spans="1:4" ht="30" customHeight="1">
      <c r="A1974" s="3">
        <v>1972</v>
      </c>
      <c r="B1974" s="4" t="s">
        <v>1417</v>
      </c>
      <c r="C1974" s="4" t="str">
        <f>"陈嫚丽"</f>
        <v>陈嫚丽</v>
      </c>
      <c r="D1974" s="3" t="s">
        <v>343</v>
      </c>
    </row>
    <row r="1975" spans="1:4" ht="30" customHeight="1">
      <c r="A1975" s="3">
        <v>1973</v>
      </c>
      <c r="B1975" s="4" t="s">
        <v>1417</v>
      </c>
      <c r="C1975" s="4" t="str">
        <f>"符彩玲"</f>
        <v>符彩玲</v>
      </c>
      <c r="D1975" s="3" t="s">
        <v>1445</v>
      </c>
    </row>
    <row r="1976" spans="1:4" ht="30" customHeight="1">
      <c r="A1976" s="3">
        <v>1974</v>
      </c>
      <c r="B1976" s="4" t="s">
        <v>1417</v>
      </c>
      <c r="C1976" s="4" t="str">
        <f>"王曼雅"</f>
        <v>王曼雅</v>
      </c>
      <c r="D1976" s="3" t="s">
        <v>1446</v>
      </c>
    </row>
    <row r="1977" spans="1:4" ht="30" customHeight="1">
      <c r="A1977" s="3">
        <v>1975</v>
      </c>
      <c r="B1977" s="4" t="s">
        <v>1417</v>
      </c>
      <c r="C1977" s="4" t="str">
        <f>"张深霞"</f>
        <v>张深霞</v>
      </c>
      <c r="D1977" s="3" t="s">
        <v>673</v>
      </c>
    </row>
    <row r="1978" spans="1:4" ht="30" customHeight="1">
      <c r="A1978" s="3">
        <v>1976</v>
      </c>
      <c r="B1978" s="4" t="s">
        <v>1417</v>
      </c>
      <c r="C1978" s="4" t="str">
        <f>"王君子"</f>
        <v>王君子</v>
      </c>
      <c r="D1978" s="3" t="s">
        <v>1447</v>
      </c>
    </row>
    <row r="1979" spans="1:4" ht="30" customHeight="1">
      <c r="A1979" s="3">
        <v>1977</v>
      </c>
      <c r="B1979" s="4" t="s">
        <v>1417</v>
      </c>
      <c r="C1979" s="4" t="str">
        <f>"任柳洁"</f>
        <v>任柳洁</v>
      </c>
      <c r="D1979" s="3" t="s">
        <v>971</v>
      </c>
    </row>
    <row r="1980" spans="1:4" ht="30" customHeight="1">
      <c r="A1980" s="3">
        <v>1978</v>
      </c>
      <c r="B1980" s="4" t="s">
        <v>1417</v>
      </c>
      <c r="C1980" s="4" t="str">
        <f>"符天娜"</f>
        <v>符天娜</v>
      </c>
      <c r="D1980" s="3" t="s">
        <v>798</v>
      </c>
    </row>
    <row r="1981" spans="1:4" ht="30" customHeight="1">
      <c r="A1981" s="3">
        <v>1979</v>
      </c>
      <c r="B1981" s="4" t="s">
        <v>1417</v>
      </c>
      <c r="C1981" s="4" t="str">
        <f>"陈积彩"</f>
        <v>陈积彩</v>
      </c>
      <c r="D1981" s="3" t="s">
        <v>1448</v>
      </c>
    </row>
    <row r="1982" spans="1:4" ht="30" customHeight="1">
      <c r="A1982" s="3">
        <v>1980</v>
      </c>
      <c r="B1982" s="4" t="s">
        <v>1417</v>
      </c>
      <c r="C1982" s="4" t="str">
        <f>"吴珠璎"</f>
        <v>吴珠璎</v>
      </c>
      <c r="D1982" s="3" t="s">
        <v>1449</v>
      </c>
    </row>
    <row r="1983" spans="1:4" ht="30" customHeight="1">
      <c r="A1983" s="3">
        <v>1981</v>
      </c>
      <c r="B1983" s="4" t="s">
        <v>1417</v>
      </c>
      <c r="C1983" s="4" t="str">
        <f>"苏其娜"</f>
        <v>苏其娜</v>
      </c>
      <c r="D1983" s="3" t="s">
        <v>1450</v>
      </c>
    </row>
    <row r="1984" spans="1:4" ht="30" customHeight="1">
      <c r="A1984" s="3">
        <v>1982</v>
      </c>
      <c r="B1984" s="4" t="s">
        <v>1417</v>
      </c>
      <c r="C1984" s="4" t="str">
        <f>"王远秋"</f>
        <v>王远秋</v>
      </c>
      <c r="D1984" s="3" t="s">
        <v>96</v>
      </c>
    </row>
    <row r="1985" spans="1:4" ht="30" customHeight="1">
      <c r="A1985" s="3">
        <v>1983</v>
      </c>
      <c r="B1985" s="4" t="s">
        <v>1417</v>
      </c>
      <c r="C1985" s="4" t="str">
        <f>"符荣"</f>
        <v>符荣</v>
      </c>
      <c r="D1985" s="3" t="s">
        <v>632</v>
      </c>
    </row>
    <row r="1986" spans="1:4" ht="30" customHeight="1">
      <c r="A1986" s="3">
        <v>1984</v>
      </c>
      <c r="B1986" s="4" t="s">
        <v>1417</v>
      </c>
      <c r="C1986" s="4" t="str">
        <f>"潘春妙"</f>
        <v>潘春妙</v>
      </c>
      <c r="D1986" s="3" t="s">
        <v>1451</v>
      </c>
    </row>
    <row r="1987" spans="1:4" ht="30" customHeight="1">
      <c r="A1987" s="3">
        <v>1985</v>
      </c>
      <c r="B1987" s="4" t="s">
        <v>1417</v>
      </c>
      <c r="C1987" s="4" t="str">
        <f>"张友娥"</f>
        <v>张友娥</v>
      </c>
      <c r="D1987" s="3" t="s">
        <v>1452</v>
      </c>
    </row>
    <row r="1988" spans="1:4" ht="30" customHeight="1">
      <c r="A1988" s="3">
        <v>1986</v>
      </c>
      <c r="B1988" s="4" t="s">
        <v>1417</v>
      </c>
      <c r="C1988" s="4" t="str">
        <f>"朱丽娜"</f>
        <v>朱丽娜</v>
      </c>
      <c r="D1988" s="3" t="s">
        <v>1453</v>
      </c>
    </row>
    <row r="1989" spans="1:4" ht="30" customHeight="1">
      <c r="A1989" s="3">
        <v>1987</v>
      </c>
      <c r="B1989" s="4" t="s">
        <v>1417</v>
      </c>
      <c r="C1989" s="4" t="str">
        <f>"梁稳强"</f>
        <v>梁稳强</v>
      </c>
      <c r="D1989" s="3" t="s">
        <v>1454</v>
      </c>
    </row>
    <row r="1990" spans="1:4" ht="30" customHeight="1">
      <c r="A1990" s="3">
        <v>1988</v>
      </c>
      <c r="B1990" s="4" t="s">
        <v>1417</v>
      </c>
      <c r="C1990" s="4" t="str">
        <f>"李琪如"</f>
        <v>李琪如</v>
      </c>
      <c r="D1990" s="3" t="s">
        <v>622</v>
      </c>
    </row>
    <row r="1991" spans="1:4" ht="30" customHeight="1">
      <c r="A1991" s="3">
        <v>1989</v>
      </c>
      <c r="B1991" s="4" t="s">
        <v>1417</v>
      </c>
      <c r="C1991" s="4" t="str">
        <f>"邢美娟"</f>
        <v>邢美娟</v>
      </c>
      <c r="D1991" s="3" t="s">
        <v>1455</v>
      </c>
    </row>
    <row r="1992" spans="1:4" ht="30" customHeight="1">
      <c r="A1992" s="3">
        <v>1990</v>
      </c>
      <c r="B1992" s="4" t="s">
        <v>1417</v>
      </c>
      <c r="C1992" s="4" t="str">
        <f>"林炽瑜"</f>
        <v>林炽瑜</v>
      </c>
      <c r="D1992" s="3" t="s">
        <v>1456</v>
      </c>
    </row>
    <row r="1993" spans="1:4" ht="30" customHeight="1">
      <c r="A1993" s="3">
        <v>1991</v>
      </c>
      <c r="B1993" s="4" t="s">
        <v>1417</v>
      </c>
      <c r="C1993" s="4" t="str">
        <f>"王桂新"</f>
        <v>王桂新</v>
      </c>
      <c r="D1993" s="3" t="s">
        <v>1457</v>
      </c>
    </row>
    <row r="1994" spans="1:4" ht="30" customHeight="1">
      <c r="A1994" s="3">
        <v>1992</v>
      </c>
      <c r="B1994" s="4" t="s">
        <v>1417</v>
      </c>
      <c r="C1994" s="4" t="str">
        <f>"邢雪喜"</f>
        <v>邢雪喜</v>
      </c>
      <c r="D1994" s="3" t="s">
        <v>487</v>
      </c>
    </row>
    <row r="1995" spans="1:4" ht="30" customHeight="1">
      <c r="A1995" s="3">
        <v>1993</v>
      </c>
      <c r="B1995" s="4" t="s">
        <v>1417</v>
      </c>
      <c r="C1995" s="4" t="str">
        <f>"陈亚敏"</f>
        <v>陈亚敏</v>
      </c>
      <c r="D1995" s="3" t="s">
        <v>406</v>
      </c>
    </row>
    <row r="1996" spans="1:4" ht="30" customHeight="1">
      <c r="A1996" s="3">
        <v>1994</v>
      </c>
      <c r="B1996" s="4" t="s">
        <v>1417</v>
      </c>
      <c r="C1996" s="4" t="str">
        <f>"许佳佳"</f>
        <v>许佳佳</v>
      </c>
      <c r="D1996" s="3" t="s">
        <v>867</v>
      </c>
    </row>
    <row r="1997" spans="1:4" ht="30" customHeight="1">
      <c r="A1997" s="3">
        <v>1995</v>
      </c>
      <c r="B1997" s="4" t="s">
        <v>1417</v>
      </c>
      <c r="C1997" s="4" t="str">
        <f>"赵明霞"</f>
        <v>赵明霞</v>
      </c>
      <c r="D1997" s="3" t="s">
        <v>6</v>
      </c>
    </row>
    <row r="1998" spans="1:4" ht="30" customHeight="1">
      <c r="A1998" s="3">
        <v>1996</v>
      </c>
      <c r="B1998" s="4" t="s">
        <v>1417</v>
      </c>
      <c r="C1998" s="4" t="str">
        <f>"孟夏水"</f>
        <v>孟夏水</v>
      </c>
      <c r="D1998" s="3" t="s">
        <v>1458</v>
      </c>
    </row>
    <row r="1999" spans="1:4" ht="30" customHeight="1">
      <c r="A1999" s="3">
        <v>1997</v>
      </c>
      <c r="B1999" s="4" t="s">
        <v>1417</v>
      </c>
      <c r="C1999" s="4" t="str">
        <f>"赵茂青"</f>
        <v>赵茂青</v>
      </c>
      <c r="D1999" s="3" t="s">
        <v>1459</v>
      </c>
    </row>
    <row r="2000" spans="1:4" ht="30" customHeight="1">
      <c r="A2000" s="3">
        <v>1998</v>
      </c>
      <c r="B2000" s="4" t="s">
        <v>1417</v>
      </c>
      <c r="C2000" s="4" t="str">
        <f>"吉树燕"</f>
        <v>吉树燕</v>
      </c>
      <c r="D2000" s="3" t="s">
        <v>411</v>
      </c>
    </row>
    <row r="2001" spans="1:4" ht="30" customHeight="1">
      <c r="A2001" s="3">
        <v>1999</v>
      </c>
      <c r="B2001" s="4" t="s">
        <v>1417</v>
      </c>
      <c r="C2001" s="4" t="str">
        <f>"罗铭"</f>
        <v>罗铭</v>
      </c>
      <c r="D2001" s="3" t="s">
        <v>340</v>
      </c>
    </row>
    <row r="2002" spans="1:4" ht="30" customHeight="1">
      <c r="A2002" s="3">
        <v>2000</v>
      </c>
      <c r="B2002" s="4" t="s">
        <v>1417</v>
      </c>
      <c r="C2002" s="4" t="str">
        <f>"孙传苗"</f>
        <v>孙传苗</v>
      </c>
      <c r="D2002" s="3" t="s">
        <v>1225</v>
      </c>
    </row>
    <row r="2003" spans="1:4" ht="30" customHeight="1">
      <c r="A2003" s="3">
        <v>2001</v>
      </c>
      <c r="B2003" s="4" t="s">
        <v>1417</v>
      </c>
      <c r="C2003" s="4" t="str">
        <f>"刘伶俐"</f>
        <v>刘伶俐</v>
      </c>
      <c r="D2003" s="3" t="s">
        <v>1460</v>
      </c>
    </row>
    <row r="2004" spans="1:4" ht="30" customHeight="1">
      <c r="A2004" s="3">
        <v>2002</v>
      </c>
      <c r="B2004" s="4" t="s">
        <v>1417</v>
      </c>
      <c r="C2004" s="4" t="str">
        <f>"卢晓雨"</f>
        <v>卢晓雨</v>
      </c>
      <c r="D2004" s="3" t="s">
        <v>1461</v>
      </c>
    </row>
    <row r="2005" spans="1:4" ht="30" customHeight="1">
      <c r="A2005" s="3">
        <v>2003</v>
      </c>
      <c r="B2005" s="4" t="s">
        <v>1417</v>
      </c>
      <c r="C2005" s="4" t="str">
        <f>"林慧妃"</f>
        <v>林慧妃</v>
      </c>
      <c r="D2005" s="3" t="s">
        <v>780</v>
      </c>
    </row>
    <row r="2006" spans="1:4" ht="30" customHeight="1">
      <c r="A2006" s="3">
        <v>2004</v>
      </c>
      <c r="B2006" s="4" t="s">
        <v>1417</v>
      </c>
      <c r="C2006" s="4" t="str">
        <f>"文秀宽"</f>
        <v>文秀宽</v>
      </c>
      <c r="D2006" s="3" t="s">
        <v>1462</v>
      </c>
    </row>
    <row r="2007" spans="1:4" ht="30" customHeight="1">
      <c r="A2007" s="3">
        <v>2005</v>
      </c>
      <c r="B2007" s="4" t="s">
        <v>1417</v>
      </c>
      <c r="C2007" s="4" t="str">
        <f>"罗春凉"</f>
        <v>罗春凉</v>
      </c>
      <c r="D2007" s="3" t="s">
        <v>1463</v>
      </c>
    </row>
    <row r="2008" spans="1:4" ht="30" customHeight="1">
      <c r="A2008" s="3">
        <v>2006</v>
      </c>
      <c r="B2008" s="4" t="s">
        <v>1417</v>
      </c>
      <c r="C2008" s="4" t="str">
        <f>"王易茹"</f>
        <v>王易茹</v>
      </c>
      <c r="D2008" s="3" t="s">
        <v>1464</v>
      </c>
    </row>
    <row r="2009" spans="1:4" ht="30" customHeight="1">
      <c r="A2009" s="3">
        <v>2007</v>
      </c>
      <c r="B2009" s="4" t="s">
        <v>1417</v>
      </c>
      <c r="C2009" s="4" t="str">
        <f>"张妹"</f>
        <v>张妹</v>
      </c>
      <c r="D2009" s="3" t="s">
        <v>1465</v>
      </c>
    </row>
    <row r="2010" spans="1:4" ht="30" customHeight="1">
      <c r="A2010" s="3">
        <v>2008</v>
      </c>
      <c r="B2010" s="4" t="s">
        <v>1417</v>
      </c>
      <c r="C2010" s="4" t="str">
        <f>"陈蕾"</f>
        <v>陈蕾</v>
      </c>
      <c r="D2010" s="3" t="s">
        <v>483</v>
      </c>
    </row>
    <row r="2011" spans="1:4" ht="30" customHeight="1">
      <c r="A2011" s="3">
        <v>2009</v>
      </c>
      <c r="B2011" s="4" t="s">
        <v>1417</v>
      </c>
      <c r="C2011" s="4" t="str">
        <f>"何业莲"</f>
        <v>何业莲</v>
      </c>
      <c r="D2011" s="3" t="s">
        <v>1466</v>
      </c>
    </row>
    <row r="2012" spans="1:4" ht="30" customHeight="1">
      <c r="A2012" s="3">
        <v>2010</v>
      </c>
      <c r="B2012" s="4" t="s">
        <v>1417</v>
      </c>
      <c r="C2012" s="4" t="str">
        <f>"黄慧"</f>
        <v>黄慧</v>
      </c>
      <c r="D2012" s="3" t="s">
        <v>307</v>
      </c>
    </row>
    <row r="2013" spans="1:4" ht="30" customHeight="1">
      <c r="A2013" s="3">
        <v>2011</v>
      </c>
      <c r="B2013" s="4" t="s">
        <v>1417</v>
      </c>
      <c r="C2013" s="4" t="str">
        <f>"罗玉"</f>
        <v>罗玉</v>
      </c>
      <c r="D2013" s="3" t="s">
        <v>1467</v>
      </c>
    </row>
    <row r="2014" spans="1:4" ht="30" customHeight="1">
      <c r="A2014" s="3">
        <v>2012</v>
      </c>
      <c r="B2014" s="4" t="s">
        <v>1417</v>
      </c>
      <c r="C2014" s="4" t="str">
        <f>"陈明治"</f>
        <v>陈明治</v>
      </c>
      <c r="D2014" s="3" t="s">
        <v>357</v>
      </c>
    </row>
    <row r="2015" spans="1:4" ht="30" customHeight="1">
      <c r="A2015" s="3">
        <v>2013</v>
      </c>
      <c r="B2015" s="4" t="s">
        <v>1417</v>
      </c>
      <c r="C2015" s="4" t="str">
        <f>"蔡海平"</f>
        <v>蔡海平</v>
      </c>
      <c r="D2015" s="3" t="s">
        <v>1468</v>
      </c>
    </row>
    <row r="2016" spans="1:4" ht="30" customHeight="1">
      <c r="A2016" s="3">
        <v>2014</v>
      </c>
      <c r="B2016" s="4" t="s">
        <v>1417</v>
      </c>
      <c r="C2016" s="4" t="str">
        <f>"林光蕊"</f>
        <v>林光蕊</v>
      </c>
      <c r="D2016" s="3" t="s">
        <v>1394</v>
      </c>
    </row>
    <row r="2017" spans="1:4" ht="30" customHeight="1">
      <c r="A2017" s="3">
        <v>2015</v>
      </c>
      <c r="B2017" s="4" t="s">
        <v>1417</v>
      </c>
      <c r="C2017" s="4" t="str">
        <f>"蓝坪"</f>
        <v>蓝坪</v>
      </c>
      <c r="D2017" s="3" t="s">
        <v>1469</v>
      </c>
    </row>
    <row r="2018" spans="1:4" ht="30" customHeight="1">
      <c r="A2018" s="3">
        <v>2016</v>
      </c>
      <c r="B2018" s="4" t="s">
        <v>1417</v>
      </c>
      <c r="C2018" s="4" t="str">
        <f>"王玉菊"</f>
        <v>王玉菊</v>
      </c>
      <c r="D2018" s="3" t="s">
        <v>1470</v>
      </c>
    </row>
    <row r="2019" spans="1:4" ht="30" customHeight="1">
      <c r="A2019" s="3">
        <v>2017</v>
      </c>
      <c r="B2019" s="4" t="s">
        <v>1417</v>
      </c>
      <c r="C2019" s="4" t="str">
        <f>"何玉艾"</f>
        <v>何玉艾</v>
      </c>
      <c r="D2019" s="3" t="s">
        <v>639</v>
      </c>
    </row>
    <row r="2020" spans="1:4" ht="30" customHeight="1">
      <c r="A2020" s="3">
        <v>2018</v>
      </c>
      <c r="B2020" s="4" t="s">
        <v>1417</v>
      </c>
      <c r="C2020" s="4" t="str">
        <f>"林虹妙"</f>
        <v>林虹妙</v>
      </c>
      <c r="D2020" s="3" t="s">
        <v>1471</v>
      </c>
    </row>
    <row r="2021" spans="1:4" ht="30" customHeight="1">
      <c r="A2021" s="3">
        <v>2019</v>
      </c>
      <c r="B2021" s="4" t="s">
        <v>1417</v>
      </c>
      <c r="C2021" s="4" t="str">
        <f>"王勇伶"</f>
        <v>王勇伶</v>
      </c>
      <c r="D2021" s="3" t="s">
        <v>413</v>
      </c>
    </row>
    <row r="2022" spans="1:4" ht="30" customHeight="1">
      <c r="A2022" s="3">
        <v>2020</v>
      </c>
      <c r="B2022" s="4" t="s">
        <v>1417</v>
      </c>
      <c r="C2022" s="4" t="str">
        <f>"麦尽"</f>
        <v>麦尽</v>
      </c>
      <c r="D2022" s="3" t="s">
        <v>1472</v>
      </c>
    </row>
    <row r="2023" spans="1:4" ht="30" customHeight="1">
      <c r="A2023" s="3">
        <v>2021</v>
      </c>
      <c r="B2023" s="4" t="s">
        <v>1417</v>
      </c>
      <c r="C2023" s="4" t="str">
        <f>"林桂青"</f>
        <v>林桂青</v>
      </c>
      <c r="D2023" s="3" t="s">
        <v>1473</v>
      </c>
    </row>
    <row r="2024" spans="1:4" ht="30" customHeight="1">
      <c r="A2024" s="3">
        <v>2022</v>
      </c>
      <c r="B2024" s="4" t="s">
        <v>1417</v>
      </c>
      <c r="C2024" s="4" t="str">
        <f>"李东洋"</f>
        <v>李东洋</v>
      </c>
      <c r="D2024" s="3" t="s">
        <v>1474</v>
      </c>
    </row>
    <row r="2025" spans="1:4" ht="30" customHeight="1">
      <c r="A2025" s="3">
        <v>2023</v>
      </c>
      <c r="B2025" s="4" t="s">
        <v>1417</v>
      </c>
      <c r="C2025" s="4" t="str">
        <f>"马云凤"</f>
        <v>马云凤</v>
      </c>
      <c r="D2025" s="3" t="s">
        <v>1031</v>
      </c>
    </row>
    <row r="2026" spans="1:4" ht="30" customHeight="1">
      <c r="A2026" s="3">
        <v>2024</v>
      </c>
      <c r="B2026" s="4" t="s">
        <v>1417</v>
      </c>
      <c r="C2026" s="4" t="str">
        <f>"谭海飞"</f>
        <v>谭海飞</v>
      </c>
      <c r="D2026" s="3" t="s">
        <v>574</v>
      </c>
    </row>
    <row r="2027" spans="1:4" ht="30" customHeight="1">
      <c r="A2027" s="3">
        <v>2025</v>
      </c>
      <c r="B2027" s="4" t="s">
        <v>1417</v>
      </c>
      <c r="C2027" s="4" t="str">
        <f>"李春梅"</f>
        <v>李春梅</v>
      </c>
      <c r="D2027" s="3" t="s">
        <v>152</v>
      </c>
    </row>
    <row r="2028" spans="1:4" ht="30" customHeight="1">
      <c r="A2028" s="3">
        <v>2026</v>
      </c>
      <c r="B2028" s="4" t="s">
        <v>1417</v>
      </c>
      <c r="C2028" s="4" t="str">
        <f>"陈丽妃"</f>
        <v>陈丽妃</v>
      </c>
      <c r="D2028" s="3" t="s">
        <v>1475</v>
      </c>
    </row>
    <row r="2029" spans="1:4" ht="30" customHeight="1">
      <c r="A2029" s="3">
        <v>2027</v>
      </c>
      <c r="B2029" s="4" t="s">
        <v>1417</v>
      </c>
      <c r="C2029" s="4" t="str">
        <f>"林芳宇"</f>
        <v>林芳宇</v>
      </c>
      <c r="D2029" s="3" t="s">
        <v>364</v>
      </c>
    </row>
    <row r="2030" spans="1:4" ht="30" customHeight="1">
      <c r="A2030" s="3">
        <v>2028</v>
      </c>
      <c r="B2030" s="4" t="s">
        <v>1417</v>
      </c>
      <c r="C2030" s="4" t="str">
        <f>"黄晓晓"</f>
        <v>黄晓晓</v>
      </c>
      <c r="D2030" s="3" t="s">
        <v>1476</v>
      </c>
    </row>
    <row r="2031" spans="1:4" ht="30" customHeight="1">
      <c r="A2031" s="3">
        <v>2029</v>
      </c>
      <c r="B2031" s="4" t="s">
        <v>1417</v>
      </c>
      <c r="C2031" s="4" t="str">
        <f>"黄梓瑶"</f>
        <v>黄梓瑶</v>
      </c>
      <c r="D2031" s="3" t="s">
        <v>1465</v>
      </c>
    </row>
    <row r="2032" spans="1:4" ht="30" customHeight="1">
      <c r="A2032" s="3">
        <v>2030</v>
      </c>
      <c r="B2032" s="4" t="s">
        <v>1417</v>
      </c>
      <c r="C2032" s="4" t="str">
        <f>"赵会秋"</f>
        <v>赵会秋</v>
      </c>
      <c r="D2032" s="3" t="s">
        <v>1477</v>
      </c>
    </row>
    <row r="2033" spans="1:4" ht="30" customHeight="1">
      <c r="A2033" s="3">
        <v>2031</v>
      </c>
      <c r="B2033" s="4" t="s">
        <v>1417</v>
      </c>
      <c r="C2033" s="4" t="str">
        <f>"陈瑶瑶"</f>
        <v>陈瑶瑶</v>
      </c>
      <c r="D2033" s="3" t="s">
        <v>364</v>
      </c>
    </row>
    <row r="2034" spans="1:4" ht="30" customHeight="1">
      <c r="A2034" s="3">
        <v>2032</v>
      </c>
      <c r="B2034" s="4" t="s">
        <v>1417</v>
      </c>
      <c r="C2034" s="4" t="str">
        <f>"吕妹"</f>
        <v>吕妹</v>
      </c>
      <c r="D2034" s="3" t="s">
        <v>1478</v>
      </c>
    </row>
    <row r="2035" spans="1:4" ht="30" customHeight="1">
      <c r="A2035" s="3">
        <v>2033</v>
      </c>
      <c r="B2035" s="4" t="s">
        <v>1417</v>
      </c>
      <c r="C2035" s="4" t="str">
        <f>"吉晓静"</f>
        <v>吉晓静</v>
      </c>
      <c r="D2035" s="3" t="s">
        <v>1479</v>
      </c>
    </row>
    <row r="2036" spans="1:4" ht="30" customHeight="1">
      <c r="A2036" s="3">
        <v>2034</v>
      </c>
      <c r="B2036" s="4" t="s">
        <v>1417</v>
      </c>
      <c r="C2036" s="4" t="str">
        <f>"李英霞"</f>
        <v>李英霞</v>
      </c>
      <c r="D2036" s="3" t="s">
        <v>1480</v>
      </c>
    </row>
    <row r="2037" spans="1:4" ht="30" customHeight="1">
      <c r="A2037" s="3">
        <v>2035</v>
      </c>
      <c r="B2037" s="4" t="s">
        <v>1417</v>
      </c>
      <c r="C2037" s="4" t="str">
        <f>"许娇雨"</f>
        <v>许娇雨</v>
      </c>
      <c r="D2037" s="3" t="s">
        <v>723</v>
      </c>
    </row>
    <row r="2038" spans="1:4" ht="30" customHeight="1">
      <c r="A2038" s="3">
        <v>2036</v>
      </c>
      <c r="B2038" s="4" t="s">
        <v>1417</v>
      </c>
      <c r="C2038" s="4" t="str">
        <f>"陈蓝珊"</f>
        <v>陈蓝珊</v>
      </c>
      <c r="D2038" s="3" t="s">
        <v>923</v>
      </c>
    </row>
    <row r="2039" spans="1:4" ht="30" customHeight="1">
      <c r="A2039" s="3">
        <v>2037</v>
      </c>
      <c r="B2039" s="4" t="s">
        <v>1417</v>
      </c>
      <c r="C2039" s="4" t="str">
        <f>"孙燕"</f>
        <v>孙燕</v>
      </c>
      <c r="D2039" s="3" t="s">
        <v>55</v>
      </c>
    </row>
    <row r="2040" spans="1:4" ht="30" customHeight="1">
      <c r="A2040" s="3">
        <v>2038</v>
      </c>
      <c r="B2040" s="4" t="s">
        <v>1417</v>
      </c>
      <c r="C2040" s="4" t="str">
        <f>"周健"</f>
        <v>周健</v>
      </c>
      <c r="D2040" s="3" t="s">
        <v>902</v>
      </c>
    </row>
    <row r="2041" spans="1:4" ht="30" customHeight="1">
      <c r="A2041" s="3">
        <v>2039</v>
      </c>
      <c r="B2041" s="4" t="s">
        <v>1417</v>
      </c>
      <c r="C2041" s="4" t="str">
        <f>"吴焕佳"</f>
        <v>吴焕佳</v>
      </c>
      <c r="D2041" s="3" t="s">
        <v>1481</v>
      </c>
    </row>
    <row r="2042" spans="1:4" ht="30" customHeight="1">
      <c r="A2042" s="3">
        <v>2040</v>
      </c>
      <c r="B2042" s="4" t="s">
        <v>1417</v>
      </c>
      <c r="C2042" s="4" t="str">
        <f>"潘丽美"</f>
        <v>潘丽美</v>
      </c>
      <c r="D2042" s="3" t="s">
        <v>1482</v>
      </c>
    </row>
    <row r="2043" spans="1:4" ht="30" customHeight="1">
      <c r="A2043" s="3">
        <v>2041</v>
      </c>
      <c r="B2043" s="4" t="s">
        <v>1417</v>
      </c>
      <c r="C2043" s="4" t="str">
        <f>"刘园"</f>
        <v>刘园</v>
      </c>
      <c r="D2043" s="3" t="s">
        <v>1463</v>
      </c>
    </row>
    <row r="2044" spans="1:4" ht="30" customHeight="1">
      <c r="A2044" s="3">
        <v>2042</v>
      </c>
      <c r="B2044" s="4" t="s">
        <v>1417</v>
      </c>
      <c r="C2044" s="4" t="str">
        <f>"符增习"</f>
        <v>符增习</v>
      </c>
      <c r="D2044" s="3" t="s">
        <v>1483</v>
      </c>
    </row>
    <row r="2045" spans="1:4" ht="30" customHeight="1">
      <c r="A2045" s="3">
        <v>2043</v>
      </c>
      <c r="B2045" s="4" t="s">
        <v>1417</v>
      </c>
      <c r="C2045" s="4" t="str">
        <f>"刘芳雅"</f>
        <v>刘芳雅</v>
      </c>
      <c r="D2045" s="3" t="s">
        <v>694</v>
      </c>
    </row>
    <row r="2046" spans="1:4" ht="30" customHeight="1">
      <c r="A2046" s="3">
        <v>2044</v>
      </c>
      <c r="B2046" s="4" t="s">
        <v>1417</v>
      </c>
      <c r="C2046" s="4" t="str">
        <f>"卢兰珍"</f>
        <v>卢兰珍</v>
      </c>
      <c r="D2046" s="3" t="s">
        <v>1484</v>
      </c>
    </row>
    <row r="2047" spans="1:4" ht="30" customHeight="1">
      <c r="A2047" s="3">
        <v>2045</v>
      </c>
      <c r="B2047" s="4" t="s">
        <v>1417</v>
      </c>
      <c r="C2047" s="4" t="str">
        <f>"洪小妹"</f>
        <v>洪小妹</v>
      </c>
      <c r="D2047" s="3" t="s">
        <v>736</v>
      </c>
    </row>
    <row r="2048" spans="1:4" ht="30" customHeight="1">
      <c r="A2048" s="3">
        <v>2046</v>
      </c>
      <c r="B2048" s="4" t="s">
        <v>1417</v>
      </c>
      <c r="C2048" s="4" t="str">
        <f>"何少云"</f>
        <v>何少云</v>
      </c>
      <c r="D2048" s="3" t="s">
        <v>1485</v>
      </c>
    </row>
    <row r="2049" spans="1:4" ht="30" customHeight="1">
      <c r="A2049" s="3">
        <v>2047</v>
      </c>
      <c r="B2049" s="4" t="s">
        <v>1417</v>
      </c>
      <c r="C2049" s="4" t="str">
        <f>"麦中霞"</f>
        <v>麦中霞</v>
      </c>
      <c r="D2049" s="3" t="s">
        <v>162</v>
      </c>
    </row>
    <row r="2050" spans="1:4" ht="30" customHeight="1">
      <c r="A2050" s="3">
        <v>2048</v>
      </c>
      <c r="B2050" s="4" t="s">
        <v>1417</v>
      </c>
      <c r="C2050" s="4" t="str">
        <f>"陈太银"</f>
        <v>陈太银</v>
      </c>
      <c r="D2050" s="3" t="s">
        <v>1486</v>
      </c>
    </row>
    <row r="2051" spans="1:4" ht="30" customHeight="1">
      <c r="A2051" s="3">
        <v>2049</v>
      </c>
      <c r="B2051" s="4" t="s">
        <v>1417</v>
      </c>
      <c r="C2051" s="4" t="str">
        <f>"韦瑶琼"</f>
        <v>韦瑶琼</v>
      </c>
      <c r="D2051" s="3" t="s">
        <v>1487</v>
      </c>
    </row>
    <row r="2052" spans="1:4" ht="30" customHeight="1">
      <c r="A2052" s="3">
        <v>2050</v>
      </c>
      <c r="B2052" s="4" t="s">
        <v>1417</v>
      </c>
      <c r="C2052" s="4" t="str">
        <f>"王小燕"</f>
        <v>王小燕</v>
      </c>
      <c r="D2052" s="3" t="s">
        <v>1488</v>
      </c>
    </row>
    <row r="2053" spans="1:4" ht="30" customHeight="1">
      <c r="A2053" s="3">
        <v>2051</v>
      </c>
      <c r="B2053" s="4" t="s">
        <v>1417</v>
      </c>
      <c r="C2053" s="4" t="str">
        <f>"林荣娇"</f>
        <v>林荣娇</v>
      </c>
      <c r="D2053" s="3" t="s">
        <v>1489</v>
      </c>
    </row>
    <row r="2054" spans="1:4" ht="30" customHeight="1">
      <c r="A2054" s="3">
        <v>2052</v>
      </c>
      <c r="B2054" s="4" t="s">
        <v>1417</v>
      </c>
      <c r="C2054" s="4" t="str">
        <f>"林宏倩"</f>
        <v>林宏倩</v>
      </c>
      <c r="D2054" s="3" t="s">
        <v>1490</v>
      </c>
    </row>
    <row r="2055" spans="1:4" ht="30" customHeight="1">
      <c r="A2055" s="3">
        <v>2053</v>
      </c>
      <c r="B2055" s="4" t="s">
        <v>1417</v>
      </c>
      <c r="C2055" s="4" t="str">
        <f>"王传纳"</f>
        <v>王传纳</v>
      </c>
      <c r="D2055" s="3" t="s">
        <v>1048</v>
      </c>
    </row>
    <row r="2056" spans="1:4" ht="30" customHeight="1">
      <c r="A2056" s="3">
        <v>2054</v>
      </c>
      <c r="B2056" s="4" t="s">
        <v>1417</v>
      </c>
      <c r="C2056" s="4" t="str">
        <f>"吴晶"</f>
        <v>吴晶</v>
      </c>
      <c r="D2056" s="3" t="s">
        <v>172</v>
      </c>
    </row>
    <row r="2057" spans="1:4" ht="30" customHeight="1">
      <c r="A2057" s="3">
        <v>2055</v>
      </c>
      <c r="B2057" s="4" t="s">
        <v>1417</v>
      </c>
      <c r="C2057" s="4" t="str">
        <f>"陈彦新"</f>
        <v>陈彦新</v>
      </c>
      <c r="D2057" s="3" t="s">
        <v>594</v>
      </c>
    </row>
    <row r="2058" spans="1:4" ht="30" customHeight="1">
      <c r="A2058" s="3">
        <v>2056</v>
      </c>
      <c r="B2058" s="4" t="s">
        <v>1417</v>
      </c>
      <c r="C2058" s="4" t="str">
        <f>"羊敏华"</f>
        <v>羊敏华</v>
      </c>
      <c r="D2058" s="3" t="s">
        <v>1491</v>
      </c>
    </row>
    <row r="2059" spans="1:4" ht="30" customHeight="1">
      <c r="A2059" s="3">
        <v>2057</v>
      </c>
      <c r="B2059" s="4" t="s">
        <v>1417</v>
      </c>
      <c r="C2059" s="4" t="str">
        <f>"兰侦尹"</f>
        <v>兰侦尹</v>
      </c>
      <c r="D2059" s="3" t="s">
        <v>659</v>
      </c>
    </row>
    <row r="2060" spans="1:4" ht="30" customHeight="1">
      <c r="A2060" s="3">
        <v>2058</v>
      </c>
      <c r="B2060" s="4" t="s">
        <v>1417</v>
      </c>
      <c r="C2060" s="4" t="str">
        <f>"陈秀梅"</f>
        <v>陈秀梅</v>
      </c>
      <c r="D2060" s="3" t="s">
        <v>1492</v>
      </c>
    </row>
    <row r="2061" spans="1:4" ht="30" customHeight="1">
      <c r="A2061" s="3">
        <v>2059</v>
      </c>
      <c r="B2061" s="4" t="s">
        <v>1417</v>
      </c>
      <c r="C2061" s="4" t="str">
        <f>"冯太平"</f>
        <v>冯太平</v>
      </c>
      <c r="D2061" s="3" t="s">
        <v>1493</v>
      </c>
    </row>
    <row r="2062" spans="1:4" ht="30" customHeight="1">
      <c r="A2062" s="3">
        <v>2060</v>
      </c>
      <c r="B2062" s="4" t="s">
        <v>1417</v>
      </c>
      <c r="C2062" s="4" t="str">
        <f>"周丽梅"</f>
        <v>周丽梅</v>
      </c>
      <c r="D2062" s="3" t="s">
        <v>1494</v>
      </c>
    </row>
    <row r="2063" spans="1:4" ht="30" customHeight="1">
      <c r="A2063" s="3">
        <v>2061</v>
      </c>
      <c r="B2063" s="4" t="s">
        <v>1417</v>
      </c>
      <c r="C2063" s="4" t="str">
        <f>"吴清文"</f>
        <v>吴清文</v>
      </c>
      <c r="D2063" s="3" t="s">
        <v>1495</v>
      </c>
    </row>
    <row r="2064" spans="1:4" ht="30" customHeight="1">
      <c r="A2064" s="3">
        <v>2062</v>
      </c>
      <c r="B2064" s="4" t="s">
        <v>1417</v>
      </c>
      <c r="C2064" s="4" t="str">
        <f>"谢扬芬"</f>
        <v>谢扬芬</v>
      </c>
      <c r="D2064" s="3" t="s">
        <v>253</v>
      </c>
    </row>
    <row r="2065" spans="1:4" ht="30" customHeight="1">
      <c r="A2065" s="3">
        <v>2063</v>
      </c>
      <c r="B2065" s="4" t="s">
        <v>1417</v>
      </c>
      <c r="C2065" s="4" t="str">
        <f>"黄孟英"</f>
        <v>黄孟英</v>
      </c>
      <c r="D2065" s="3" t="s">
        <v>1044</v>
      </c>
    </row>
    <row r="2066" spans="1:4" ht="30" customHeight="1">
      <c r="A2066" s="3">
        <v>2064</v>
      </c>
      <c r="B2066" s="4" t="s">
        <v>1417</v>
      </c>
      <c r="C2066" s="4" t="str">
        <f>"张红蝶"</f>
        <v>张红蝶</v>
      </c>
      <c r="D2066" s="3" t="s">
        <v>1130</v>
      </c>
    </row>
    <row r="2067" spans="1:4" ht="30" customHeight="1">
      <c r="A2067" s="3">
        <v>2065</v>
      </c>
      <c r="B2067" s="4" t="s">
        <v>1417</v>
      </c>
      <c r="C2067" s="4" t="str">
        <f>"林培芳"</f>
        <v>林培芳</v>
      </c>
      <c r="D2067" s="3" t="s">
        <v>1496</v>
      </c>
    </row>
    <row r="2068" spans="1:4" ht="30" customHeight="1">
      <c r="A2068" s="3">
        <v>2066</v>
      </c>
      <c r="B2068" s="4" t="s">
        <v>1417</v>
      </c>
      <c r="C2068" s="4" t="str">
        <f>"李玉来"</f>
        <v>李玉来</v>
      </c>
      <c r="D2068" s="3" t="s">
        <v>1315</v>
      </c>
    </row>
    <row r="2069" spans="1:4" ht="30" customHeight="1">
      <c r="A2069" s="3">
        <v>2067</v>
      </c>
      <c r="B2069" s="4" t="s">
        <v>1417</v>
      </c>
      <c r="C2069" s="4" t="str">
        <f>"劳诗媛"</f>
        <v>劳诗媛</v>
      </c>
      <c r="D2069" s="3" t="s">
        <v>1497</v>
      </c>
    </row>
    <row r="2070" spans="1:4" ht="30" customHeight="1">
      <c r="A2070" s="3">
        <v>2068</v>
      </c>
      <c r="B2070" s="4" t="s">
        <v>1417</v>
      </c>
      <c r="C2070" s="4" t="str">
        <f>"王秀红"</f>
        <v>王秀红</v>
      </c>
      <c r="D2070" s="3" t="s">
        <v>1498</v>
      </c>
    </row>
    <row r="2071" spans="1:4" ht="30" customHeight="1">
      <c r="A2071" s="3">
        <v>2069</v>
      </c>
      <c r="B2071" s="4" t="s">
        <v>1417</v>
      </c>
      <c r="C2071" s="4" t="str">
        <f>"杨桑"</f>
        <v>杨桑</v>
      </c>
      <c r="D2071" s="3" t="s">
        <v>1499</v>
      </c>
    </row>
    <row r="2072" spans="1:4" ht="30" customHeight="1">
      <c r="A2072" s="3">
        <v>2070</v>
      </c>
      <c r="B2072" s="4" t="s">
        <v>1417</v>
      </c>
      <c r="C2072" s="4" t="str">
        <f>"覃杨婷"</f>
        <v>覃杨婷</v>
      </c>
      <c r="D2072" s="3" t="s">
        <v>1500</v>
      </c>
    </row>
    <row r="2073" spans="1:4" ht="30" customHeight="1">
      <c r="A2073" s="3">
        <v>2071</v>
      </c>
      <c r="B2073" s="4" t="s">
        <v>1417</v>
      </c>
      <c r="C2073" s="4" t="str">
        <f>"陈少惠"</f>
        <v>陈少惠</v>
      </c>
      <c r="D2073" s="3" t="s">
        <v>1501</v>
      </c>
    </row>
    <row r="2074" spans="1:4" ht="30" customHeight="1">
      <c r="A2074" s="3">
        <v>2072</v>
      </c>
      <c r="B2074" s="4" t="s">
        <v>1417</v>
      </c>
      <c r="C2074" s="4" t="str">
        <f>"罗莉莎"</f>
        <v>罗莉莎</v>
      </c>
      <c r="D2074" s="3" t="s">
        <v>1502</v>
      </c>
    </row>
    <row r="2075" spans="1:4" ht="30" customHeight="1">
      <c r="A2075" s="3">
        <v>2073</v>
      </c>
      <c r="B2075" s="4" t="s">
        <v>1503</v>
      </c>
      <c r="C2075" s="4" t="str">
        <f>"汪艳艳"</f>
        <v>汪艳艳</v>
      </c>
      <c r="D2075" s="3" t="s">
        <v>1504</v>
      </c>
    </row>
    <row r="2076" spans="1:4" ht="30" customHeight="1">
      <c r="A2076" s="3">
        <v>2074</v>
      </c>
      <c r="B2076" s="4" t="s">
        <v>1503</v>
      </c>
      <c r="C2076" s="4" t="str">
        <f>"吴海燕"</f>
        <v>吴海燕</v>
      </c>
      <c r="D2076" s="3" t="s">
        <v>1505</v>
      </c>
    </row>
    <row r="2077" spans="1:4" ht="30" customHeight="1">
      <c r="A2077" s="3">
        <v>2075</v>
      </c>
      <c r="B2077" s="4" t="s">
        <v>1503</v>
      </c>
      <c r="C2077" s="4" t="str">
        <f>"吴高敏"</f>
        <v>吴高敏</v>
      </c>
      <c r="D2077" s="3" t="s">
        <v>1506</v>
      </c>
    </row>
    <row r="2078" spans="1:4" ht="30" customHeight="1">
      <c r="A2078" s="3">
        <v>2076</v>
      </c>
      <c r="B2078" s="4" t="s">
        <v>1503</v>
      </c>
      <c r="C2078" s="4" t="str">
        <f>"胡浩凯"</f>
        <v>胡浩凯</v>
      </c>
      <c r="D2078" s="3" t="s">
        <v>1507</v>
      </c>
    </row>
    <row r="2079" spans="1:4" ht="30" customHeight="1">
      <c r="A2079" s="3">
        <v>2077</v>
      </c>
      <c r="B2079" s="4" t="s">
        <v>1503</v>
      </c>
      <c r="C2079" s="4" t="str">
        <f>"钟宛铮"</f>
        <v>钟宛铮</v>
      </c>
      <c r="D2079" s="3" t="s">
        <v>25</v>
      </c>
    </row>
    <row r="2080" spans="1:4" ht="30" customHeight="1">
      <c r="A2080" s="3">
        <v>2078</v>
      </c>
      <c r="B2080" s="4" t="s">
        <v>1503</v>
      </c>
      <c r="C2080" s="4" t="str">
        <f>"王琴"</f>
        <v>王琴</v>
      </c>
      <c r="D2080" s="3" t="s">
        <v>1060</v>
      </c>
    </row>
    <row r="2081" spans="1:4" ht="30" customHeight="1">
      <c r="A2081" s="3">
        <v>2079</v>
      </c>
      <c r="B2081" s="4" t="s">
        <v>1503</v>
      </c>
      <c r="C2081" s="4" t="str">
        <f>"汤博芬"</f>
        <v>汤博芬</v>
      </c>
      <c r="D2081" s="3" t="s">
        <v>775</v>
      </c>
    </row>
    <row r="2082" spans="1:4" ht="30" customHeight="1">
      <c r="A2082" s="3">
        <v>2080</v>
      </c>
      <c r="B2082" s="4" t="s">
        <v>1503</v>
      </c>
      <c r="C2082" s="4" t="str">
        <f>"张玉莹"</f>
        <v>张玉莹</v>
      </c>
      <c r="D2082" s="3" t="s">
        <v>1508</v>
      </c>
    </row>
    <row r="2083" spans="1:4" ht="30" customHeight="1">
      <c r="A2083" s="3">
        <v>2081</v>
      </c>
      <c r="B2083" s="4" t="s">
        <v>1503</v>
      </c>
      <c r="C2083" s="4" t="str">
        <f>"刘禹彤"</f>
        <v>刘禹彤</v>
      </c>
      <c r="D2083" s="3" t="s">
        <v>1509</v>
      </c>
    </row>
    <row r="2084" spans="1:4" ht="30" customHeight="1">
      <c r="A2084" s="3">
        <v>2082</v>
      </c>
      <c r="B2084" s="4" t="s">
        <v>1503</v>
      </c>
      <c r="C2084" s="4" t="str">
        <f>"张璇"</f>
        <v>张璇</v>
      </c>
      <c r="D2084" s="3" t="s">
        <v>1036</v>
      </c>
    </row>
    <row r="2085" spans="1:4" ht="30" customHeight="1">
      <c r="A2085" s="3">
        <v>2083</v>
      </c>
      <c r="B2085" s="4" t="s">
        <v>1503</v>
      </c>
      <c r="C2085" s="4" t="str">
        <f>"徐永玲"</f>
        <v>徐永玲</v>
      </c>
      <c r="D2085" s="3" t="s">
        <v>623</v>
      </c>
    </row>
    <row r="2086" spans="1:4" ht="30" customHeight="1">
      <c r="A2086" s="3">
        <v>2084</v>
      </c>
      <c r="B2086" s="4" t="s">
        <v>1503</v>
      </c>
      <c r="C2086" s="4" t="str">
        <f>"邢维娜"</f>
        <v>邢维娜</v>
      </c>
      <c r="D2086" s="3" t="s">
        <v>1510</v>
      </c>
    </row>
    <row r="2087" spans="1:4" ht="30" customHeight="1">
      <c r="A2087" s="3">
        <v>2085</v>
      </c>
      <c r="B2087" s="4" t="s">
        <v>1503</v>
      </c>
      <c r="C2087" s="4" t="str">
        <f>"吴文玲"</f>
        <v>吴文玲</v>
      </c>
      <c r="D2087" s="3" t="s">
        <v>506</v>
      </c>
    </row>
    <row r="2088" spans="1:4" ht="30" customHeight="1">
      <c r="A2088" s="3">
        <v>2086</v>
      </c>
      <c r="B2088" s="4" t="s">
        <v>1503</v>
      </c>
      <c r="C2088" s="4" t="str">
        <f>"符妹"</f>
        <v>符妹</v>
      </c>
      <c r="D2088" s="3" t="s">
        <v>1511</v>
      </c>
    </row>
    <row r="2089" spans="1:4" ht="30" customHeight="1">
      <c r="A2089" s="3">
        <v>2087</v>
      </c>
      <c r="B2089" s="4" t="s">
        <v>1503</v>
      </c>
      <c r="C2089" s="4" t="str">
        <f>"欧米怡"</f>
        <v>欧米怡</v>
      </c>
      <c r="D2089" s="3" t="s">
        <v>1512</v>
      </c>
    </row>
    <row r="2090" spans="1:4" ht="30" customHeight="1">
      <c r="A2090" s="3">
        <v>2088</v>
      </c>
      <c r="B2090" s="4" t="s">
        <v>1503</v>
      </c>
      <c r="C2090" s="4" t="str">
        <f>"孙鸿娟"</f>
        <v>孙鸿娟</v>
      </c>
      <c r="D2090" s="3" t="s">
        <v>1431</v>
      </c>
    </row>
    <row r="2091" spans="1:4" ht="30" customHeight="1">
      <c r="A2091" s="3">
        <v>2089</v>
      </c>
      <c r="B2091" s="4" t="s">
        <v>1503</v>
      </c>
      <c r="C2091" s="4" t="str">
        <f>"邹秀丽"</f>
        <v>邹秀丽</v>
      </c>
      <c r="D2091" s="3" t="s">
        <v>1513</v>
      </c>
    </row>
    <row r="2092" spans="1:4" ht="30" customHeight="1">
      <c r="A2092" s="3">
        <v>2090</v>
      </c>
      <c r="B2092" s="4" t="s">
        <v>1503</v>
      </c>
      <c r="C2092" s="4" t="str">
        <f>"吴慧子"</f>
        <v>吴慧子</v>
      </c>
      <c r="D2092" s="3" t="s">
        <v>1514</v>
      </c>
    </row>
    <row r="2093" spans="1:4" ht="30" customHeight="1">
      <c r="A2093" s="3">
        <v>2091</v>
      </c>
      <c r="B2093" s="4" t="s">
        <v>1503</v>
      </c>
      <c r="C2093" s="4" t="str">
        <f>"符施施"</f>
        <v>符施施</v>
      </c>
      <c r="D2093" s="3" t="s">
        <v>1515</v>
      </c>
    </row>
    <row r="2094" spans="1:4" ht="30" customHeight="1">
      <c r="A2094" s="3">
        <v>2092</v>
      </c>
      <c r="B2094" s="4" t="s">
        <v>1503</v>
      </c>
      <c r="C2094" s="4" t="str">
        <f>"苏燕玲"</f>
        <v>苏燕玲</v>
      </c>
      <c r="D2094" s="3" t="s">
        <v>1516</v>
      </c>
    </row>
    <row r="2095" spans="1:4" ht="30" customHeight="1">
      <c r="A2095" s="3">
        <v>2093</v>
      </c>
      <c r="B2095" s="4" t="s">
        <v>1503</v>
      </c>
      <c r="C2095" s="4" t="str">
        <f>"韦美竹"</f>
        <v>韦美竹</v>
      </c>
      <c r="D2095" s="3" t="s">
        <v>952</v>
      </c>
    </row>
    <row r="2096" spans="1:4" ht="30" customHeight="1">
      <c r="A2096" s="3">
        <v>2094</v>
      </c>
      <c r="B2096" s="4" t="s">
        <v>1503</v>
      </c>
      <c r="C2096" s="4" t="str">
        <f>"周瑾萱"</f>
        <v>周瑾萱</v>
      </c>
      <c r="D2096" s="3" t="s">
        <v>1517</v>
      </c>
    </row>
    <row r="2097" spans="1:4" ht="30" customHeight="1">
      <c r="A2097" s="3">
        <v>2095</v>
      </c>
      <c r="B2097" s="4" t="s">
        <v>1503</v>
      </c>
      <c r="C2097" s="4" t="str">
        <f>"罗夏慧"</f>
        <v>罗夏慧</v>
      </c>
      <c r="D2097" s="3" t="s">
        <v>56</v>
      </c>
    </row>
    <row r="2098" spans="1:4" ht="30" customHeight="1">
      <c r="A2098" s="3">
        <v>2096</v>
      </c>
      <c r="B2098" s="4" t="s">
        <v>1503</v>
      </c>
      <c r="C2098" s="4" t="str">
        <f>"文昌召"</f>
        <v>文昌召</v>
      </c>
      <c r="D2098" s="3" t="s">
        <v>91</v>
      </c>
    </row>
    <row r="2099" spans="1:4" ht="30" customHeight="1">
      <c r="A2099" s="3">
        <v>2097</v>
      </c>
      <c r="B2099" s="4" t="s">
        <v>1503</v>
      </c>
      <c r="C2099" s="4" t="str">
        <f>"吴萍"</f>
        <v>吴萍</v>
      </c>
      <c r="D2099" s="3" t="s">
        <v>1518</v>
      </c>
    </row>
    <row r="2100" spans="1:4" ht="30" customHeight="1">
      <c r="A2100" s="3">
        <v>2098</v>
      </c>
      <c r="B2100" s="4" t="s">
        <v>1503</v>
      </c>
      <c r="C2100" s="4" t="str">
        <f>"邢芯玥"</f>
        <v>邢芯玥</v>
      </c>
      <c r="D2100" s="3" t="s">
        <v>1519</v>
      </c>
    </row>
    <row r="2101" spans="1:4" ht="30" customHeight="1">
      <c r="A2101" s="3">
        <v>2099</v>
      </c>
      <c r="B2101" s="4" t="s">
        <v>1503</v>
      </c>
      <c r="C2101" s="4" t="str">
        <f>"王歆悦"</f>
        <v>王歆悦</v>
      </c>
      <c r="D2101" s="3" t="s">
        <v>1520</v>
      </c>
    </row>
    <row r="2102" spans="1:4" ht="30" customHeight="1">
      <c r="A2102" s="3">
        <v>2100</v>
      </c>
      <c r="B2102" s="4" t="s">
        <v>1503</v>
      </c>
      <c r="C2102" s="4" t="str">
        <f>"符秀迪"</f>
        <v>符秀迪</v>
      </c>
      <c r="D2102" s="3" t="s">
        <v>225</v>
      </c>
    </row>
    <row r="2103" spans="1:4" ht="30" customHeight="1">
      <c r="A2103" s="3">
        <v>2101</v>
      </c>
      <c r="B2103" s="4" t="s">
        <v>1503</v>
      </c>
      <c r="C2103" s="4" t="str">
        <f>"黎福桃"</f>
        <v>黎福桃</v>
      </c>
      <c r="D2103" s="3" t="s">
        <v>1328</v>
      </c>
    </row>
    <row r="2104" spans="1:4" ht="30" customHeight="1">
      <c r="A2104" s="3">
        <v>2102</v>
      </c>
      <c r="B2104" s="4" t="s">
        <v>1503</v>
      </c>
      <c r="C2104" s="4" t="str">
        <f>"龙倩茹"</f>
        <v>龙倩茹</v>
      </c>
      <c r="D2104" s="3" t="s">
        <v>428</v>
      </c>
    </row>
    <row r="2105" spans="1:4" ht="30" customHeight="1">
      <c r="A2105" s="3">
        <v>2103</v>
      </c>
      <c r="B2105" s="4" t="s">
        <v>1503</v>
      </c>
      <c r="C2105" s="4" t="str">
        <f>"谭纯妮"</f>
        <v>谭纯妮</v>
      </c>
      <c r="D2105" s="3" t="s">
        <v>1521</v>
      </c>
    </row>
    <row r="2106" spans="1:4" ht="30" customHeight="1">
      <c r="A2106" s="3">
        <v>2104</v>
      </c>
      <c r="B2106" s="4" t="s">
        <v>1503</v>
      </c>
      <c r="C2106" s="4" t="str">
        <f>"彭璐"</f>
        <v>彭璐</v>
      </c>
      <c r="D2106" s="3" t="s">
        <v>1522</v>
      </c>
    </row>
    <row r="2107" spans="1:4" ht="30" customHeight="1">
      <c r="A2107" s="3">
        <v>2105</v>
      </c>
      <c r="B2107" s="4" t="s">
        <v>1503</v>
      </c>
      <c r="C2107" s="4" t="str">
        <f>"李宗晓"</f>
        <v>李宗晓</v>
      </c>
      <c r="D2107" s="3" t="s">
        <v>1523</v>
      </c>
    </row>
    <row r="2108" spans="1:4" ht="30" customHeight="1">
      <c r="A2108" s="3">
        <v>2106</v>
      </c>
      <c r="B2108" s="4" t="s">
        <v>1503</v>
      </c>
      <c r="C2108" s="4" t="str">
        <f>"张雪"</f>
        <v>张雪</v>
      </c>
      <c r="D2108" s="3" t="s">
        <v>1524</v>
      </c>
    </row>
    <row r="2109" spans="1:4" ht="30" customHeight="1">
      <c r="A2109" s="3">
        <v>2107</v>
      </c>
      <c r="B2109" s="4" t="s">
        <v>1503</v>
      </c>
      <c r="C2109" s="4" t="str">
        <f>"郭鑫"</f>
        <v>郭鑫</v>
      </c>
      <c r="D2109" s="3" t="s">
        <v>1525</v>
      </c>
    </row>
    <row r="2110" spans="1:4" ht="30" customHeight="1">
      <c r="A2110" s="3">
        <v>2108</v>
      </c>
      <c r="B2110" s="4" t="s">
        <v>1503</v>
      </c>
      <c r="C2110" s="4" t="str">
        <f>"云春雅"</f>
        <v>云春雅</v>
      </c>
      <c r="D2110" s="3" t="s">
        <v>560</v>
      </c>
    </row>
    <row r="2111" spans="1:4" ht="30" customHeight="1">
      <c r="A2111" s="3">
        <v>2109</v>
      </c>
      <c r="B2111" s="4" t="s">
        <v>1503</v>
      </c>
      <c r="C2111" s="4" t="str">
        <f>"周瑜"</f>
        <v>周瑜</v>
      </c>
      <c r="D2111" s="3" t="s">
        <v>364</v>
      </c>
    </row>
    <row r="2112" spans="1:4" ht="30" customHeight="1">
      <c r="A2112" s="3">
        <v>2110</v>
      </c>
      <c r="B2112" s="4" t="s">
        <v>1503</v>
      </c>
      <c r="C2112" s="4" t="str">
        <f>"张淑钰"</f>
        <v>张淑钰</v>
      </c>
      <c r="D2112" s="3" t="s">
        <v>1526</v>
      </c>
    </row>
    <row r="2113" spans="1:4" ht="30" customHeight="1">
      <c r="A2113" s="3">
        <v>2111</v>
      </c>
      <c r="B2113" s="4" t="s">
        <v>1503</v>
      </c>
      <c r="C2113" s="4" t="str">
        <f>"董晓红"</f>
        <v>董晓红</v>
      </c>
      <c r="D2113" s="3" t="s">
        <v>150</v>
      </c>
    </row>
    <row r="2114" spans="1:4" ht="30" customHeight="1">
      <c r="A2114" s="3">
        <v>2112</v>
      </c>
      <c r="B2114" s="4" t="s">
        <v>1503</v>
      </c>
      <c r="C2114" s="4" t="str">
        <f>"黄晶晶"</f>
        <v>黄晶晶</v>
      </c>
      <c r="D2114" s="3" t="s">
        <v>763</v>
      </c>
    </row>
    <row r="2115" spans="1:4" ht="30" customHeight="1">
      <c r="A2115" s="3">
        <v>2113</v>
      </c>
      <c r="B2115" s="4" t="s">
        <v>1503</v>
      </c>
      <c r="C2115" s="4" t="str">
        <f>"周丹丹"</f>
        <v>周丹丹</v>
      </c>
      <c r="D2115" s="3" t="s">
        <v>281</v>
      </c>
    </row>
    <row r="2116" spans="1:4" ht="30" customHeight="1">
      <c r="A2116" s="3">
        <v>2114</v>
      </c>
      <c r="B2116" s="4" t="s">
        <v>1503</v>
      </c>
      <c r="C2116" s="4" t="str">
        <f>"林燕"</f>
        <v>林燕</v>
      </c>
      <c r="D2116" s="3" t="s">
        <v>971</v>
      </c>
    </row>
    <row r="2117" spans="1:4" ht="30" customHeight="1">
      <c r="A2117" s="3">
        <v>2115</v>
      </c>
      <c r="B2117" s="4" t="s">
        <v>1503</v>
      </c>
      <c r="C2117" s="4" t="str">
        <f>"王玲"</f>
        <v>王玲</v>
      </c>
      <c r="D2117" s="3" t="s">
        <v>392</v>
      </c>
    </row>
    <row r="2118" spans="1:4" ht="30" customHeight="1">
      <c r="A2118" s="3">
        <v>2116</v>
      </c>
      <c r="B2118" s="4" t="s">
        <v>1503</v>
      </c>
      <c r="C2118" s="4" t="str">
        <f>"吕全教"</f>
        <v>吕全教</v>
      </c>
      <c r="D2118" s="3" t="s">
        <v>1527</v>
      </c>
    </row>
    <row r="2119" spans="1:4" ht="30" customHeight="1">
      <c r="A2119" s="3">
        <v>2117</v>
      </c>
      <c r="B2119" s="4" t="s">
        <v>1503</v>
      </c>
      <c r="C2119" s="4" t="str">
        <f>"陈广娜"</f>
        <v>陈广娜</v>
      </c>
      <c r="D2119" s="3" t="s">
        <v>386</v>
      </c>
    </row>
    <row r="2120" spans="1:4" ht="30" customHeight="1">
      <c r="A2120" s="3">
        <v>2118</v>
      </c>
      <c r="B2120" s="4" t="s">
        <v>1503</v>
      </c>
      <c r="C2120" s="4" t="str">
        <f>"陈妹"</f>
        <v>陈妹</v>
      </c>
      <c r="D2120" s="3" t="s">
        <v>1099</v>
      </c>
    </row>
    <row r="2121" spans="1:4" ht="30" customHeight="1">
      <c r="A2121" s="3">
        <v>2119</v>
      </c>
      <c r="B2121" s="4" t="s">
        <v>1503</v>
      </c>
      <c r="C2121" s="4" t="str">
        <f>"王俊彦"</f>
        <v>王俊彦</v>
      </c>
      <c r="D2121" s="3" t="s">
        <v>1528</v>
      </c>
    </row>
    <row r="2122" spans="1:4" ht="30" customHeight="1">
      <c r="A2122" s="3">
        <v>2120</v>
      </c>
      <c r="B2122" s="4" t="s">
        <v>1503</v>
      </c>
      <c r="C2122" s="4" t="str">
        <f>"吴钟恒"</f>
        <v>吴钟恒</v>
      </c>
      <c r="D2122" s="3" t="s">
        <v>983</v>
      </c>
    </row>
    <row r="2123" spans="1:4" ht="30" customHeight="1">
      <c r="A2123" s="3">
        <v>2121</v>
      </c>
      <c r="B2123" s="4" t="s">
        <v>1503</v>
      </c>
      <c r="C2123" s="4" t="str">
        <f>"庄煌丹"</f>
        <v>庄煌丹</v>
      </c>
      <c r="D2123" s="3" t="s">
        <v>1529</v>
      </c>
    </row>
    <row r="2124" spans="1:4" ht="30" customHeight="1">
      <c r="A2124" s="3">
        <v>2122</v>
      </c>
      <c r="B2124" s="4" t="s">
        <v>1503</v>
      </c>
      <c r="C2124" s="4" t="str">
        <f>"王红姑"</f>
        <v>王红姑</v>
      </c>
      <c r="D2124" s="3" t="s">
        <v>261</v>
      </c>
    </row>
    <row r="2125" spans="1:4" ht="30" customHeight="1">
      <c r="A2125" s="3">
        <v>2123</v>
      </c>
      <c r="B2125" s="4" t="s">
        <v>1503</v>
      </c>
      <c r="C2125" s="4" t="str">
        <f>"钟怡"</f>
        <v>钟怡</v>
      </c>
      <c r="D2125" s="3" t="s">
        <v>67</v>
      </c>
    </row>
    <row r="2126" spans="1:4" ht="30" customHeight="1">
      <c r="A2126" s="3">
        <v>2124</v>
      </c>
      <c r="B2126" s="4" t="s">
        <v>1503</v>
      </c>
      <c r="C2126" s="4" t="str">
        <f>"刘敬娜"</f>
        <v>刘敬娜</v>
      </c>
      <c r="D2126" s="3" t="s">
        <v>1530</v>
      </c>
    </row>
    <row r="2127" spans="1:4" ht="30" customHeight="1">
      <c r="A2127" s="3">
        <v>2125</v>
      </c>
      <c r="B2127" s="4" t="s">
        <v>1503</v>
      </c>
      <c r="C2127" s="4" t="str">
        <f>"雷雁婷"</f>
        <v>雷雁婷</v>
      </c>
      <c r="D2127" s="3" t="s">
        <v>1531</v>
      </c>
    </row>
    <row r="2128" spans="1:4" ht="30" customHeight="1">
      <c r="A2128" s="3">
        <v>2126</v>
      </c>
      <c r="B2128" s="4" t="s">
        <v>1503</v>
      </c>
      <c r="C2128" s="4" t="str">
        <f>"林君"</f>
        <v>林君</v>
      </c>
      <c r="D2128" s="3" t="s">
        <v>590</v>
      </c>
    </row>
    <row r="2129" spans="1:4" ht="30" customHeight="1">
      <c r="A2129" s="3">
        <v>2127</v>
      </c>
      <c r="B2129" s="4" t="s">
        <v>1503</v>
      </c>
      <c r="C2129" s="4" t="str">
        <f>"王绥薇"</f>
        <v>王绥薇</v>
      </c>
      <c r="D2129" s="3" t="s">
        <v>102</v>
      </c>
    </row>
    <row r="2130" spans="1:4" ht="30" customHeight="1">
      <c r="A2130" s="3">
        <v>2128</v>
      </c>
      <c r="B2130" s="4" t="s">
        <v>1503</v>
      </c>
      <c r="C2130" s="4" t="str">
        <f>"李蔓绮"</f>
        <v>李蔓绮</v>
      </c>
      <c r="D2130" s="3" t="s">
        <v>1532</v>
      </c>
    </row>
    <row r="2131" spans="1:4" ht="30" customHeight="1">
      <c r="A2131" s="3">
        <v>2129</v>
      </c>
      <c r="B2131" s="4" t="s">
        <v>1503</v>
      </c>
      <c r="C2131" s="4" t="str">
        <f>"王小艳"</f>
        <v>王小艳</v>
      </c>
      <c r="D2131" s="3" t="s">
        <v>928</v>
      </c>
    </row>
    <row r="2132" spans="1:4" ht="30" customHeight="1">
      <c r="A2132" s="3">
        <v>2130</v>
      </c>
      <c r="B2132" s="4" t="s">
        <v>1503</v>
      </c>
      <c r="C2132" s="4" t="str">
        <f>"聂晓杰"</f>
        <v>聂晓杰</v>
      </c>
      <c r="D2132" s="3" t="s">
        <v>1533</v>
      </c>
    </row>
    <row r="2133" spans="1:4" ht="30" customHeight="1">
      <c r="A2133" s="3">
        <v>2131</v>
      </c>
      <c r="B2133" s="4" t="s">
        <v>1503</v>
      </c>
      <c r="C2133" s="4" t="str">
        <f>"王婷"</f>
        <v>王婷</v>
      </c>
      <c r="D2133" s="3" t="s">
        <v>1534</v>
      </c>
    </row>
    <row r="2134" spans="1:4" ht="30" customHeight="1">
      <c r="A2134" s="3">
        <v>2132</v>
      </c>
      <c r="B2134" s="4" t="s">
        <v>1503</v>
      </c>
      <c r="C2134" s="4" t="str">
        <f>"吕金萍"</f>
        <v>吕金萍</v>
      </c>
      <c r="D2134" s="3" t="s">
        <v>1535</v>
      </c>
    </row>
    <row r="2135" spans="1:4" ht="30" customHeight="1">
      <c r="A2135" s="3">
        <v>2133</v>
      </c>
      <c r="B2135" s="4" t="s">
        <v>1503</v>
      </c>
      <c r="C2135" s="4" t="str">
        <f>"钟尊丽"</f>
        <v>钟尊丽</v>
      </c>
      <c r="D2135" s="3" t="s">
        <v>960</v>
      </c>
    </row>
    <row r="2136" spans="1:4" ht="30" customHeight="1">
      <c r="A2136" s="3">
        <v>2134</v>
      </c>
      <c r="B2136" s="4" t="s">
        <v>1503</v>
      </c>
      <c r="C2136" s="4" t="str">
        <f>"翁小雪"</f>
        <v>翁小雪</v>
      </c>
      <c r="D2136" s="3" t="s">
        <v>1536</v>
      </c>
    </row>
    <row r="2137" spans="1:4" ht="30" customHeight="1">
      <c r="A2137" s="3">
        <v>2135</v>
      </c>
      <c r="B2137" s="4" t="s">
        <v>1503</v>
      </c>
      <c r="C2137" s="4" t="str">
        <f>"薛春驳"</f>
        <v>薛春驳</v>
      </c>
      <c r="D2137" s="3" t="s">
        <v>232</v>
      </c>
    </row>
    <row r="2138" spans="1:4" ht="30" customHeight="1">
      <c r="A2138" s="3">
        <v>2136</v>
      </c>
      <c r="B2138" s="4" t="s">
        <v>1503</v>
      </c>
      <c r="C2138" s="4" t="str">
        <f>"陈雅姿"</f>
        <v>陈雅姿</v>
      </c>
      <c r="D2138" s="3" t="s">
        <v>1354</v>
      </c>
    </row>
    <row r="2139" spans="1:4" ht="30" customHeight="1">
      <c r="A2139" s="3">
        <v>2137</v>
      </c>
      <c r="B2139" s="4" t="s">
        <v>1503</v>
      </c>
      <c r="C2139" s="4" t="str">
        <f>"陈碧月"</f>
        <v>陈碧月</v>
      </c>
      <c r="D2139" s="3" t="s">
        <v>1300</v>
      </c>
    </row>
    <row r="2140" spans="1:4" ht="30" customHeight="1">
      <c r="A2140" s="3">
        <v>2138</v>
      </c>
      <c r="B2140" s="4" t="s">
        <v>1503</v>
      </c>
      <c r="C2140" s="4" t="str">
        <f>"王清丽"</f>
        <v>王清丽</v>
      </c>
      <c r="D2140" s="3" t="s">
        <v>326</v>
      </c>
    </row>
    <row r="2141" spans="1:4" ht="30" customHeight="1">
      <c r="A2141" s="3">
        <v>2139</v>
      </c>
      <c r="B2141" s="4" t="s">
        <v>1503</v>
      </c>
      <c r="C2141" s="4" t="str">
        <f>"李思娟"</f>
        <v>李思娟</v>
      </c>
      <c r="D2141" s="3" t="s">
        <v>1537</v>
      </c>
    </row>
    <row r="2142" spans="1:4" ht="30" customHeight="1">
      <c r="A2142" s="3">
        <v>2140</v>
      </c>
      <c r="B2142" s="4" t="s">
        <v>1503</v>
      </c>
      <c r="C2142" s="4" t="str">
        <f>"邓小清"</f>
        <v>邓小清</v>
      </c>
      <c r="D2142" s="3" t="s">
        <v>1538</v>
      </c>
    </row>
    <row r="2143" spans="1:4" ht="30" customHeight="1">
      <c r="A2143" s="3">
        <v>2141</v>
      </c>
      <c r="B2143" s="4" t="s">
        <v>1503</v>
      </c>
      <c r="C2143" s="4" t="str">
        <f>"李武梅"</f>
        <v>李武梅</v>
      </c>
      <c r="D2143" s="3" t="s">
        <v>1539</v>
      </c>
    </row>
    <row r="2144" spans="1:4" ht="30" customHeight="1">
      <c r="A2144" s="3">
        <v>2142</v>
      </c>
      <c r="B2144" s="4" t="s">
        <v>1503</v>
      </c>
      <c r="C2144" s="4" t="str">
        <f>"邢福锦"</f>
        <v>邢福锦</v>
      </c>
      <c r="D2144" s="3" t="s">
        <v>110</v>
      </c>
    </row>
    <row r="2145" spans="1:4" ht="30" customHeight="1">
      <c r="A2145" s="3">
        <v>2143</v>
      </c>
      <c r="B2145" s="4" t="s">
        <v>1503</v>
      </c>
      <c r="C2145" s="4" t="str">
        <f>"叶小芳"</f>
        <v>叶小芳</v>
      </c>
      <c r="D2145" s="3" t="s">
        <v>1540</v>
      </c>
    </row>
    <row r="2146" spans="1:4" ht="30" customHeight="1">
      <c r="A2146" s="3">
        <v>2144</v>
      </c>
      <c r="B2146" s="4" t="s">
        <v>1503</v>
      </c>
      <c r="C2146" s="4" t="str">
        <f>"罗親游"</f>
        <v>罗親游</v>
      </c>
      <c r="D2146" s="3" t="s">
        <v>760</v>
      </c>
    </row>
    <row r="2147" spans="1:4" ht="30" customHeight="1">
      <c r="A2147" s="3">
        <v>2145</v>
      </c>
      <c r="B2147" s="4" t="s">
        <v>1503</v>
      </c>
      <c r="C2147" s="4" t="str">
        <f>"杨珍"</f>
        <v>杨珍</v>
      </c>
      <c r="D2147" s="3" t="s">
        <v>1541</v>
      </c>
    </row>
    <row r="2148" spans="1:4" ht="30" customHeight="1">
      <c r="A2148" s="3">
        <v>2146</v>
      </c>
      <c r="B2148" s="4" t="s">
        <v>1503</v>
      </c>
      <c r="C2148" s="4" t="str">
        <f>"黄萃瑜"</f>
        <v>黄萃瑜</v>
      </c>
      <c r="D2148" s="3" t="s">
        <v>1340</v>
      </c>
    </row>
    <row r="2149" spans="1:4" ht="30" customHeight="1">
      <c r="A2149" s="3">
        <v>2147</v>
      </c>
      <c r="B2149" s="4" t="s">
        <v>1503</v>
      </c>
      <c r="C2149" s="4" t="str">
        <f>"周琼"</f>
        <v>周琼</v>
      </c>
      <c r="D2149" s="3" t="s">
        <v>1542</v>
      </c>
    </row>
    <row r="2150" spans="1:4" ht="30" customHeight="1">
      <c r="A2150" s="3">
        <v>2148</v>
      </c>
      <c r="B2150" s="4" t="s">
        <v>1503</v>
      </c>
      <c r="C2150" s="4" t="str">
        <f>"周瑞娜"</f>
        <v>周瑞娜</v>
      </c>
      <c r="D2150" s="3" t="s">
        <v>1543</v>
      </c>
    </row>
    <row r="2151" spans="1:4" ht="30" customHeight="1">
      <c r="A2151" s="3">
        <v>2149</v>
      </c>
      <c r="B2151" s="4" t="s">
        <v>1503</v>
      </c>
      <c r="C2151" s="4" t="str">
        <f>"杜慧琴"</f>
        <v>杜慧琴</v>
      </c>
      <c r="D2151" s="3" t="s">
        <v>1544</v>
      </c>
    </row>
    <row r="2152" spans="1:4" ht="30" customHeight="1">
      <c r="A2152" s="3">
        <v>2150</v>
      </c>
      <c r="B2152" s="4" t="s">
        <v>1503</v>
      </c>
      <c r="C2152" s="4" t="str">
        <f>"孙乃君"</f>
        <v>孙乃君</v>
      </c>
      <c r="D2152" s="3" t="s">
        <v>1545</v>
      </c>
    </row>
    <row r="2153" spans="1:4" ht="30" customHeight="1">
      <c r="A2153" s="3">
        <v>2151</v>
      </c>
      <c r="B2153" s="4" t="s">
        <v>1503</v>
      </c>
      <c r="C2153" s="4" t="str">
        <f>"蔡霞"</f>
        <v>蔡霞</v>
      </c>
      <c r="D2153" s="3" t="s">
        <v>649</v>
      </c>
    </row>
    <row r="2154" spans="1:4" ht="30" customHeight="1">
      <c r="A2154" s="3">
        <v>2152</v>
      </c>
      <c r="B2154" s="4" t="s">
        <v>1503</v>
      </c>
      <c r="C2154" s="4" t="str">
        <f>"林壮秋"</f>
        <v>林壮秋</v>
      </c>
      <c r="D2154" s="3" t="s">
        <v>1546</v>
      </c>
    </row>
    <row r="2155" spans="1:4" ht="30" customHeight="1">
      <c r="A2155" s="3">
        <v>2153</v>
      </c>
      <c r="B2155" s="4" t="s">
        <v>1503</v>
      </c>
      <c r="C2155" s="4" t="str">
        <f>"李佳潞"</f>
        <v>李佳潞</v>
      </c>
      <c r="D2155" s="3" t="s">
        <v>1547</v>
      </c>
    </row>
    <row r="2156" spans="1:4" ht="30" customHeight="1">
      <c r="A2156" s="3">
        <v>2154</v>
      </c>
      <c r="B2156" s="4" t="s">
        <v>1503</v>
      </c>
      <c r="C2156" s="4" t="str">
        <f>"唐丽丹"</f>
        <v>唐丽丹</v>
      </c>
      <c r="D2156" s="3" t="s">
        <v>1006</v>
      </c>
    </row>
    <row r="2157" spans="1:4" ht="30" customHeight="1">
      <c r="A2157" s="3">
        <v>2155</v>
      </c>
      <c r="B2157" s="4" t="s">
        <v>1503</v>
      </c>
      <c r="C2157" s="4" t="str">
        <f>"陈凤香"</f>
        <v>陈凤香</v>
      </c>
      <c r="D2157" s="3" t="s">
        <v>1548</v>
      </c>
    </row>
    <row r="2158" spans="1:4" ht="30" customHeight="1">
      <c r="A2158" s="3">
        <v>2156</v>
      </c>
      <c r="B2158" s="4" t="s">
        <v>1503</v>
      </c>
      <c r="C2158" s="4" t="str">
        <f>"何婧怡"</f>
        <v>何婧怡</v>
      </c>
      <c r="D2158" s="3" t="s">
        <v>835</v>
      </c>
    </row>
    <row r="2159" spans="1:4" ht="30" customHeight="1">
      <c r="A2159" s="3">
        <v>2157</v>
      </c>
      <c r="B2159" s="4" t="s">
        <v>1503</v>
      </c>
      <c r="C2159" s="4" t="str">
        <f>"符毓真"</f>
        <v>符毓真</v>
      </c>
      <c r="D2159" s="3" t="s">
        <v>1498</v>
      </c>
    </row>
    <row r="2160" spans="1:4" ht="30" customHeight="1">
      <c r="A2160" s="3">
        <v>2158</v>
      </c>
      <c r="B2160" s="4" t="s">
        <v>1503</v>
      </c>
      <c r="C2160" s="4" t="str">
        <f>"蔡容"</f>
        <v>蔡容</v>
      </c>
      <c r="D2160" s="3" t="s">
        <v>1394</v>
      </c>
    </row>
    <row r="2161" spans="1:4" ht="30" customHeight="1">
      <c r="A2161" s="3">
        <v>2159</v>
      </c>
      <c r="B2161" s="4" t="s">
        <v>1503</v>
      </c>
      <c r="C2161" s="4" t="str">
        <f>"周莎"</f>
        <v>周莎</v>
      </c>
      <c r="D2161" s="3" t="s">
        <v>1549</v>
      </c>
    </row>
    <row r="2162" spans="1:4" ht="30" customHeight="1">
      <c r="A2162" s="3">
        <v>2160</v>
      </c>
      <c r="B2162" s="4" t="s">
        <v>1503</v>
      </c>
      <c r="C2162" s="4" t="str">
        <f>"蔡兴南"</f>
        <v>蔡兴南</v>
      </c>
      <c r="D2162" s="3" t="s">
        <v>245</v>
      </c>
    </row>
    <row r="2163" spans="1:4" ht="30" customHeight="1">
      <c r="A2163" s="3">
        <v>2161</v>
      </c>
      <c r="B2163" s="4" t="s">
        <v>1503</v>
      </c>
      <c r="C2163" s="4" t="str">
        <f>"李爽"</f>
        <v>李爽</v>
      </c>
      <c r="D2163" s="3" t="s">
        <v>1550</v>
      </c>
    </row>
    <row r="2164" spans="1:4" ht="30" customHeight="1">
      <c r="A2164" s="3">
        <v>2162</v>
      </c>
      <c r="B2164" s="4" t="s">
        <v>1503</v>
      </c>
      <c r="C2164" s="4" t="str">
        <f>"林宝霞"</f>
        <v>林宝霞</v>
      </c>
      <c r="D2164" s="3" t="s">
        <v>192</v>
      </c>
    </row>
    <row r="2165" spans="1:4" ht="30" customHeight="1">
      <c r="A2165" s="3">
        <v>2163</v>
      </c>
      <c r="B2165" s="4" t="s">
        <v>1503</v>
      </c>
      <c r="C2165" s="4" t="str">
        <f>"陈积转"</f>
        <v>陈积转</v>
      </c>
      <c r="D2165" s="3" t="s">
        <v>463</v>
      </c>
    </row>
    <row r="2166" spans="1:4" ht="30" customHeight="1">
      <c r="A2166" s="3">
        <v>2164</v>
      </c>
      <c r="B2166" s="4" t="s">
        <v>1503</v>
      </c>
      <c r="C2166" s="4" t="str">
        <f>"哈立珍"</f>
        <v>哈立珍</v>
      </c>
      <c r="D2166" s="3" t="s">
        <v>744</v>
      </c>
    </row>
    <row r="2167" spans="1:4" ht="30" customHeight="1">
      <c r="A2167" s="3">
        <v>2165</v>
      </c>
      <c r="B2167" s="4" t="s">
        <v>1503</v>
      </c>
      <c r="C2167" s="4" t="str">
        <f>"刘娜"</f>
        <v>刘娜</v>
      </c>
      <c r="D2167" s="3" t="s">
        <v>1551</v>
      </c>
    </row>
    <row r="2168" spans="1:4" ht="30" customHeight="1">
      <c r="A2168" s="3">
        <v>2166</v>
      </c>
      <c r="B2168" s="4" t="s">
        <v>1503</v>
      </c>
      <c r="C2168" s="4" t="str">
        <f>"魏畅"</f>
        <v>魏畅</v>
      </c>
      <c r="D2168" s="3" t="s">
        <v>1552</v>
      </c>
    </row>
    <row r="2169" spans="1:4" ht="30" customHeight="1">
      <c r="A2169" s="3">
        <v>2167</v>
      </c>
      <c r="B2169" s="4" t="s">
        <v>1503</v>
      </c>
      <c r="C2169" s="4" t="str">
        <f>"郑美琴"</f>
        <v>郑美琴</v>
      </c>
      <c r="D2169" s="3" t="s">
        <v>1553</v>
      </c>
    </row>
    <row r="2170" spans="1:4" ht="30" customHeight="1">
      <c r="A2170" s="3">
        <v>2168</v>
      </c>
      <c r="B2170" s="4" t="s">
        <v>1503</v>
      </c>
      <c r="C2170" s="4" t="str">
        <f>"吴思怡"</f>
        <v>吴思怡</v>
      </c>
      <c r="D2170" s="3" t="s">
        <v>1554</v>
      </c>
    </row>
    <row r="2171" spans="1:4" ht="30" customHeight="1">
      <c r="A2171" s="3">
        <v>2169</v>
      </c>
      <c r="B2171" s="4" t="s">
        <v>1503</v>
      </c>
      <c r="C2171" s="4" t="str">
        <f>"雷春香"</f>
        <v>雷春香</v>
      </c>
      <c r="D2171" s="3" t="s">
        <v>1555</v>
      </c>
    </row>
    <row r="2172" spans="1:4" ht="30" customHeight="1">
      <c r="A2172" s="3">
        <v>2170</v>
      </c>
      <c r="B2172" s="4" t="s">
        <v>1503</v>
      </c>
      <c r="C2172" s="4" t="str">
        <f>"哈聪晓"</f>
        <v>哈聪晓</v>
      </c>
      <c r="D2172" s="3" t="s">
        <v>744</v>
      </c>
    </row>
    <row r="2173" spans="1:4" ht="30" customHeight="1">
      <c r="A2173" s="3">
        <v>2171</v>
      </c>
      <c r="B2173" s="4" t="s">
        <v>1503</v>
      </c>
      <c r="C2173" s="4" t="str">
        <f>"童碧欣"</f>
        <v>童碧欣</v>
      </c>
      <c r="D2173" s="3" t="s">
        <v>1117</v>
      </c>
    </row>
    <row r="2174" spans="1:4" ht="30" customHeight="1">
      <c r="A2174" s="3">
        <v>2172</v>
      </c>
      <c r="B2174" s="4" t="s">
        <v>1503</v>
      </c>
      <c r="C2174" s="4" t="str">
        <f>"罗晶莹"</f>
        <v>罗晶莹</v>
      </c>
      <c r="D2174" s="3" t="s">
        <v>1556</v>
      </c>
    </row>
    <row r="2175" spans="1:4" ht="30" customHeight="1">
      <c r="A2175" s="3">
        <v>2173</v>
      </c>
      <c r="B2175" s="4" t="s">
        <v>1503</v>
      </c>
      <c r="C2175" s="4" t="str">
        <f>"黄林墨"</f>
        <v>黄林墨</v>
      </c>
      <c r="D2175" s="3" t="s">
        <v>170</v>
      </c>
    </row>
    <row r="2176" spans="1:4" ht="30" customHeight="1">
      <c r="A2176" s="3">
        <v>2174</v>
      </c>
      <c r="B2176" s="4" t="s">
        <v>1503</v>
      </c>
      <c r="C2176" s="4" t="str">
        <f>"陈佳佳"</f>
        <v>陈佳佳</v>
      </c>
      <c r="D2176" s="3" t="s">
        <v>1557</v>
      </c>
    </row>
    <row r="2177" spans="1:4" ht="30" customHeight="1">
      <c r="A2177" s="3">
        <v>2175</v>
      </c>
      <c r="B2177" s="4" t="s">
        <v>1503</v>
      </c>
      <c r="C2177" s="4" t="str">
        <f>"岑咏春"</f>
        <v>岑咏春</v>
      </c>
      <c r="D2177" s="3" t="s">
        <v>65</v>
      </c>
    </row>
    <row r="2178" spans="1:4" ht="30" customHeight="1">
      <c r="A2178" s="3">
        <v>2176</v>
      </c>
      <c r="B2178" s="4" t="s">
        <v>1503</v>
      </c>
      <c r="C2178" s="4" t="str">
        <f>"段丽芳"</f>
        <v>段丽芳</v>
      </c>
      <c r="D2178" s="3" t="s">
        <v>1558</v>
      </c>
    </row>
    <row r="2179" spans="1:4" ht="30" customHeight="1">
      <c r="A2179" s="3">
        <v>2177</v>
      </c>
      <c r="B2179" s="4" t="s">
        <v>1503</v>
      </c>
      <c r="C2179" s="4" t="str">
        <f>"欧永花"</f>
        <v>欧永花</v>
      </c>
      <c r="D2179" s="3" t="s">
        <v>1340</v>
      </c>
    </row>
    <row r="2180" spans="1:4" ht="30" customHeight="1">
      <c r="A2180" s="3">
        <v>2178</v>
      </c>
      <c r="B2180" s="4" t="s">
        <v>1503</v>
      </c>
      <c r="C2180" s="4" t="str">
        <f>"吴诗"</f>
        <v>吴诗</v>
      </c>
      <c r="D2180" s="3" t="s">
        <v>867</v>
      </c>
    </row>
    <row r="2181" spans="1:4" ht="30" customHeight="1">
      <c r="A2181" s="3">
        <v>2179</v>
      </c>
      <c r="B2181" s="4" t="s">
        <v>1503</v>
      </c>
      <c r="C2181" s="4" t="str">
        <f>"龙子凤"</f>
        <v>龙子凤</v>
      </c>
      <c r="D2181" s="3" t="s">
        <v>437</v>
      </c>
    </row>
    <row r="2182" spans="1:4" ht="30" customHeight="1">
      <c r="A2182" s="3">
        <v>2180</v>
      </c>
      <c r="B2182" s="4" t="s">
        <v>1503</v>
      </c>
      <c r="C2182" s="4" t="str">
        <f>"张青"</f>
        <v>张青</v>
      </c>
      <c r="D2182" s="3" t="s">
        <v>867</v>
      </c>
    </row>
    <row r="2183" spans="1:4" ht="30" customHeight="1">
      <c r="A2183" s="3">
        <v>2181</v>
      </c>
      <c r="B2183" s="4" t="s">
        <v>1503</v>
      </c>
      <c r="C2183" s="4" t="str">
        <f>"李大双"</f>
        <v>李大双</v>
      </c>
      <c r="D2183" s="3" t="s">
        <v>1559</v>
      </c>
    </row>
    <row r="2184" spans="1:4" ht="30" customHeight="1">
      <c r="A2184" s="3">
        <v>2182</v>
      </c>
      <c r="B2184" s="4" t="s">
        <v>1503</v>
      </c>
      <c r="C2184" s="4" t="str">
        <f>"王娟"</f>
        <v>王娟</v>
      </c>
      <c r="D2184" s="3" t="s">
        <v>1560</v>
      </c>
    </row>
    <row r="2185" spans="1:4" ht="30" customHeight="1">
      <c r="A2185" s="3">
        <v>2183</v>
      </c>
      <c r="B2185" s="4" t="s">
        <v>1503</v>
      </c>
      <c r="C2185" s="4" t="str">
        <f>"张悦"</f>
        <v>张悦</v>
      </c>
      <c r="D2185" s="3" t="s">
        <v>1561</v>
      </c>
    </row>
    <row r="2186" spans="1:4" ht="30" customHeight="1">
      <c r="A2186" s="3">
        <v>2184</v>
      </c>
      <c r="B2186" s="4" t="s">
        <v>1503</v>
      </c>
      <c r="C2186" s="4" t="str">
        <f>"吴光美"</f>
        <v>吴光美</v>
      </c>
      <c r="D2186" s="3" t="s">
        <v>298</v>
      </c>
    </row>
    <row r="2187" spans="1:4" ht="30" customHeight="1">
      <c r="A2187" s="3">
        <v>2185</v>
      </c>
      <c r="B2187" s="4" t="s">
        <v>1503</v>
      </c>
      <c r="C2187" s="4" t="str">
        <f>"陈旎"</f>
        <v>陈旎</v>
      </c>
      <c r="D2187" s="3" t="s">
        <v>1562</v>
      </c>
    </row>
    <row r="2188" spans="1:4" ht="30" customHeight="1">
      <c r="A2188" s="3">
        <v>2186</v>
      </c>
      <c r="B2188" s="4" t="s">
        <v>1503</v>
      </c>
      <c r="C2188" s="4" t="str">
        <f>"卢邓烹"</f>
        <v>卢邓烹</v>
      </c>
      <c r="D2188" s="3" t="s">
        <v>1563</v>
      </c>
    </row>
    <row r="2189" spans="1:4" ht="30" customHeight="1">
      <c r="A2189" s="3">
        <v>2187</v>
      </c>
      <c r="B2189" s="4" t="s">
        <v>1503</v>
      </c>
      <c r="C2189" s="4" t="str">
        <f>"杨宪婷"</f>
        <v>杨宪婷</v>
      </c>
      <c r="D2189" s="3" t="s">
        <v>1564</v>
      </c>
    </row>
    <row r="2190" spans="1:4" ht="30" customHeight="1">
      <c r="A2190" s="3">
        <v>2188</v>
      </c>
      <c r="B2190" s="4" t="s">
        <v>1503</v>
      </c>
      <c r="C2190" s="4" t="str">
        <f>"关凯尹"</f>
        <v>关凯尹</v>
      </c>
      <c r="D2190" s="3" t="s">
        <v>167</v>
      </c>
    </row>
    <row r="2191" spans="1:4" ht="30" customHeight="1">
      <c r="A2191" s="3">
        <v>2189</v>
      </c>
      <c r="B2191" s="4" t="s">
        <v>1503</v>
      </c>
      <c r="C2191" s="4" t="str">
        <f>"何锦凤"</f>
        <v>何锦凤</v>
      </c>
      <c r="D2191" s="3" t="s">
        <v>1565</v>
      </c>
    </row>
    <row r="2192" spans="1:4" ht="30" customHeight="1">
      <c r="A2192" s="3">
        <v>2190</v>
      </c>
      <c r="B2192" s="4" t="s">
        <v>1503</v>
      </c>
      <c r="C2192" s="4" t="str">
        <f>"韩琼琼"</f>
        <v>韩琼琼</v>
      </c>
      <c r="D2192" s="3" t="s">
        <v>1566</v>
      </c>
    </row>
    <row r="2193" spans="1:4" ht="30" customHeight="1">
      <c r="A2193" s="3">
        <v>2191</v>
      </c>
      <c r="B2193" s="4" t="s">
        <v>1503</v>
      </c>
      <c r="C2193" s="4" t="str">
        <f>"王岘"</f>
        <v>王岘</v>
      </c>
      <c r="D2193" s="3" t="s">
        <v>1567</v>
      </c>
    </row>
    <row r="2194" spans="1:4" ht="30" customHeight="1">
      <c r="A2194" s="3">
        <v>2192</v>
      </c>
      <c r="B2194" s="4" t="s">
        <v>1503</v>
      </c>
      <c r="C2194" s="4" t="str">
        <f>"陶玲玲"</f>
        <v>陶玲玲</v>
      </c>
      <c r="D2194" s="3" t="s">
        <v>984</v>
      </c>
    </row>
    <row r="2195" spans="1:4" ht="30" customHeight="1">
      <c r="A2195" s="3">
        <v>2193</v>
      </c>
      <c r="B2195" s="4" t="s">
        <v>1503</v>
      </c>
      <c r="C2195" s="4" t="str">
        <f>"麦瑶"</f>
        <v>麦瑶</v>
      </c>
      <c r="D2195" s="3" t="s">
        <v>1117</v>
      </c>
    </row>
    <row r="2196" spans="1:4" ht="30" customHeight="1">
      <c r="A2196" s="3">
        <v>2194</v>
      </c>
      <c r="B2196" s="4" t="s">
        <v>1503</v>
      </c>
      <c r="C2196" s="4" t="str">
        <f>"陆莞毓"</f>
        <v>陆莞毓</v>
      </c>
      <c r="D2196" s="3" t="s">
        <v>1568</v>
      </c>
    </row>
    <row r="2197" spans="1:4" ht="30" customHeight="1">
      <c r="A2197" s="3">
        <v>2195</v>
      </c>
      <c r="B2197" s="4" t="s">
        <v>1503</v>
      </c>
      <c r="C2197" s="4" t="str">
        <f>"梁真芸"</f>
        <v>梁真芸</v>
      </c>
      <c r="D2197" s="3" t="s">
        <v>1569</v>
      </c>
    </row>
    <row r="2198" spans="1:4" ht="30" customHeight="1">
      <c r="A2198" s="3">
        <v>2196</v>
      </c>
      <c r="B2198" s="4" t="s">
        <v>1503</v>
      </c>
      <c r="C2198" s="4" t="str">
        <f>"陈丽萍"</f>
        <v>陈丽萍</v>
      </c>
      <c r="D2198" s="3" t="s">
        <v>1570</v>
      </c>
    </row>
    <row r="2199" spans="1:4" ht="30" customHeight="1">
      <c r="A2199" s="3">
        <v>2197</v>
      </c>
      <c r="B2199" s="4" t="s">
        <v>1503</v>
      </c>
      <c r="C2199" s="4" t="str">
        <f>"陈慕珍"</f>
        <v>陈慕珍</v>
      </c>
      <c r="D2199" s="3" t="s">
        <v>1571</v>
      </c>
    </row>
    <row r="2200" spans="1:4" ht="30" customHeight="1">
      <c r="A2200" s="3">
        <v>2198</v>
      </c>
      <c r="B2200" s="4" t="s">
        <v>1503</v>
      </c>
      <c r="C2200" s="4" t="str">
        <f>"谢俏琪"</f>
        <v>谢俏琪</v>
      </c>
      <c r="D2200" s="3" t="s">
        <v>572</v>
      </c>
    </row>
    <row r="2201" spans="1:4" ht="30" customHeight="1">
      <c r="A2201" s="3">
        <v>2199</v>
      </c>
      <c r="B2201" s="4" t="s">
        <v>1503</v>
      </c>
      <c r="C2201" s="4" t="str">
        <f>"陈树美"</f>
        <v>陈树美</v>
      </c>
      <c r="D2201" s="3" t="s">
        <v>231</v>
      </c>
    </row>
    <row r="2202" spans="1:4" ht="30" customHeight="1">
      <c r="A2202" s="3">
        <v>2200</v>
      </c>
      <c r="B2202" s="4" t="s">
        <v>1503</v>
      </c>
      <c r="C2202" s="4" t="str">
        <f>"李慧"</f>
        <v>李慧</v>
      </c>
      <c r="D2202" s="3" t="s">
        <v>1572</v>
      </c>
    </row>
    <row r="2203" spans="1:4" ht="30" customHeight="1">
      <c r="A2203" s="3">
        <v>2201</v>
      </c>
      <c r="B2203" s="4" t="s">
        <v>1503</v>
      </c>
      <c r="C2203" s="4" t="str">
        <f>"刘坤"</f>
        <v>刘坤</v>
      </c>
      <c r="D2203" s="3" t="s">
        <v>1045</v>
      </c>
    </row>
    <row r="2204" spans="1:4" ht="30" customHeight="1">
      <c r="A2204" s="3">
        <v>2202</v>
      </c>
      <c r="B2204" s="4" t="s">
        <v>1503</v>
      </c>
      <c r="C2204" s="4" t="str">
        <f>"谢萍妹"</f>
        <v>谢萍妹</v>
      </c>
      <c r="D2204" s="3" t="s">
        <v>776</v>
      </c>
    </row>
    <row r="2205" spans="1:4" ht="30" customHeight="1">
      <c r="A2205" s="3">
        <v>2203</v>
      </c>
      <c r="B2205" s="4" t="s">
        <v>1503</v>
      </c>
      <c r="C2205" s="4" t="str">
        <f>"吴元萍"</f>
        <v>吴元萍</v>
      </c>
      <c r="D2205" s="3" t="s">
        <v>1573</v>
      </c>
    </row>
    <row r="2206" spans="1:4" ht="30" customHeight="1">
      <c r="A2206" s="3">
        <v>2204</v>
      </c>
      <c r="B2206" s="4" t="s">
        <v>1503</v>
      </c>
      <c r="C2206" s="4" t="str">
        <f>"张羽"</f>
        <v>张羽</v>
      </c>
      <c r="D2206" s="3" t="s">
        <v>1574</v>
      </c>
    </row>
    <row r="2207" spans="1:4" ht="30" customHeight="1">
      <c r="A2207" s="3">
        <v>2205</v>
      </c>
      <c r="B2207" s="4" t="s">
        <v>1503</v>
      </c>
      <c r="C2207" s="4" t="str">
        <f>"莫春梅"</f>
        <v>莫春梅</v>
      </c>
      <c r="D2207" s="3" t="s">
        <v>455</v>
      </c>
    </row>
    <row r="2208" spans="1:4" ht="30" customHeight="1">
      <c r="A2208" s="3">
        <v>2206</v>
      </c>
      <c r="B2208" s="4" t="s">
        <v>1503</v>
      </c>
      <c r="C2208" s="4" t="str">
        <f>"董钰洁"</f>
        <v>董钰洁</v>
      </c>
      <c r="D2208" s="3" t="s">
        <v>1021</v>
      </c>
    </row>
    <row r="2209" spans="1:4" ht="30" customHeight="1">
      <c r="A2209" s="3">
        <v>2207</v>
      </c>
      <c r="B2209" s="4" t="s">
        <v>1503</v>
      </c>
      <c r="C2209" s="4" t="str">
        <f>"罗秀南"</f>
        <v>罗秀南</v>
      </c>
      <c r="D2209" s="3" t="s">
        <v>1060</v>
      </c>
    </row>
    <row r="2210" spans="1:4" ht="30" customHeight="1">
      <c r="A2210" s="3">
        <v>2208</v>
      </c>
      <c r="B2210" s="4" t="s">
        <v>1503</v>
      </c>
      <c r="C2210" s="4" t="str">
        <f>"文坤婧"</f>
        <v>文坤婧</v>
      </c>
      <c r="D2210" s="3" t="s">
        <v>1575</v>
      </c>
    </row>
    <row r="2211" spans="1:4" ht="30" customHeight="1">
      <c r="A2211" s="3">
        <v>2209</v>
      </c>
      <c r="B2211" s="4" t="s">
        <v>1503</v>
      </c>
      <c r="C2211" s="4" t="str">
        <f>"陈晓静"</f>
        <v>陈晓静</v>
      </c>
      <c r="D2211" s="3" t="s">
        <v>292</v>
      </c>
    </row>
    <row r="2212" spans="1:4" ht="30" customHeight="1">
      <c r="A2212" s="3">
        <v>2210</v>
      </c>
      <c r="B2212" s="4" t="s">
        <v>1503</v>
      </c>
      <c r="C2212" s="4" t="str">
        <f>"杨璐"</f>
        <v>杨璐</v>
      </c>
      <c r="D2212" s="3" t="s">
        <v>1576</v>
      </c>
    </row>
    <row r="2213" spans="1:4" ht="30" customHeight="1">
      <c r="A2213" s="3">
        <v>2211</v>
      </c>
      <c r="B2213" s="4" t="s">
        <v>1503</v>
      </c>
      <c r="C2213" s="4" t="str">
        <f>"丁文颖"</f>
        <v>丁文颖</v>
      </c>
      <c r="D2213" s="3" t="s">
        <v>1577</v>
      </c>
    </row>
    <row r="2214" spans="1:4" ht="30" customHeight="1">
      <c r="A2214" s="3">
        <v>2212</v>
      </c>
      <c r="B2214" s="4" t="s">
        <v>1503</v>
      </c>
      <c r="C2214" s="4" t="str">
        <f>"饶敏"</f>
        <v>饶敏</v>
      </c>
      <c r="D2214" s="3" t="s">
        <v>87</v>
      </c>
    </row>
    <row r="2215" spans="1:4" ht="30" customHeight="1">
      <c r="A2215" s="3">
        <v>2213</v>
      </c>
      <c r="B2215" s="4" t="s">
        <v>1503</v>
      </c>
      <c r="C2215" s="4" t="str">
        <f>"黄晓望"</f>
        <v>黄晓望</v>
      </c>
      <c r="D2215" s="3" t="s">
        <v>1578</v>
      </c>
    </row>
    <row r="2216" spans="1:4" ht="30" customHeight="1">
      <c r="A2216" s="3">
        <v>2214</v>
      </c>
      <c r="B2216" s="4" t="s">
        <v>1503</v>
      </c>
      <c r="C2216" s="4" t="str">
        <f>"文淑慧"</f>
        <v>文淑慧</v>
      </c>
      <c r="D2216" s="3" t="s">
        <v>1579</v>
      </c>
    </row>
    <row r="2217" spans="1:4" ht="30" customHeight="1">
      <c r="A2217" s="3">
        <v>2215</v>
      </c>
      <c r="B2217" s="4" t="s">
        <v>1503</v>
      </c>
      <c r="C2217" s="4" t="str">
        <f>"李相"</f>
        <v>李相</v>
      </c>
      <c r="D2217" s="3" t="s">
        <v>1580</v>
      </c>
    </row>
    <row r="2218" spans="1:4" ht="30" customHeight="1">
      <c r="A2218" s="3">
        <v>2216</v>
      </c>
      <c r="B2218" s="4" t="s">
        <v>1503</v>
      </c>
      <c r="C2218" s="4" t="str">
        <f>"陈彩莹"</f>
        <v>陈彩莹</v>
      </c>
      <c r="D2218" s="3" t="s">
        <v>1581</v>
      </c>
    </row>
    <row r="2219" spans="1:4" ht="30" customHeight="1">
      <c r="A2219" s="3">
        <v>2217</v>
      </c>
      <c r="B2219" s="4" t="s">
        <v>1503</v>
      </c>
      <c r="C2219" s="4" t="str">
        <f>"李金霞"</f>
        <v>李金霞</v>
      </c>
      <c r="D2219" s="3" t="s">
        <v>1582</v>
      </c>
    </row>
    <row r="2220" spans="1:4" ht="30" customHeight="1">
      <c r="A2220" s="3">
        <v>2218</v>
      </c>
      <c r="B2220" s="4" t="s">
        <v>1503</v>
      </c>
      <c r="C2220" s="4" t="str">
        <f>"郑金欣"</f>
        <v>郑金欣</v>
      </c>
      <c r="D2220" s="3" t="s">
        <v>1583</v>
      </c>
    </row>
    <row r="2221" spans="1:4" ht="30" customHeight="1">
      <c r="A2221" s="3">
        <v>2219</v>
      </c>
      <c r="B2221" s="4" t="s">
        <v>1503</v>
      </c>
      <c r="C2221" s="4" t="str">
        <f>"韦伊敏"</f>
        <v>韦伊敏</v>
      </c>
      <c r="D2221" s="3" t="s">
        <v>1584</v>
      </c>
    </row>
    <row r="2222" spans="1:4" ht="30" customHeight="1">
      <c r="A2222" s="3">
        <v>2220</v>
      </c>
      <c r="B2222" s="4" t="s">
        <v>1503</v>
      </c>
      <c r="C2222" s="4" t="str">
        <f>"齐媛媛"</f>
        <v>齐媛媛</v>
      </c>
      <c r="D2222" s="3" t="s">
        <v>1585</v>
      </c>
    </row>
    <row r="2223" spans="1:4" ht="30" customHeight="1">
      <c r="A2223" s="3">
        <v>2221</v>
      </c>
      <c r="B2223" s="4" t="s">
        <v>1503</v>
      </c>
      <c r="C2223" s="4" t="str">
        <f>"赵凤翔"</f>
        <v>赵凤翔</v>
      </c>
      <c r="D2223" s="3" t="s">
        <v>1586</v>
      </c>
    </row>
    <row r="2224" spans="1:4" ht="30" customHeight="1">
      <c r="A2224" s="3">
        <v>2222</v>
      </c>
      <c r="B2224" s="4" t="s">
        <v>1503</v>
      </c>
      <c r="C2224" s="4" t="str">
        <f>"李娜"</f>
        <v>李娜</v>
      </c>
      <c r="D2224" s="3" t="s">
        <v>224</v>
      </c>
    </row>
    <row r="2225" spans="1:4" ht="30" customHeight="1">
      <c r="A2225" s="3">
        <v>2223</v>
      </c>
      <c r="B2225" s="4" t="s">
        <v>1503</v>
      </c>
      <c r="C2225" s="4" t="str">
        <f>"关远琴"</f>
        <v>关远琴</v>
      </c>
      <c r="D2225" s="3" t="s">
        <v>157</v>
      </c>
    </row>
    <row r="2226" spans="1:4" ht="30" customHeight="1">
      <c r="A2226" s="3">
        <v>2224</v>
      </c>
      <c r="B2226" s="4" t="s">
        <v>1503</v>
      </c>
      <c r="C2226" s="4" t="str">
        <f>"李玲"</f>
        <v>李玲</v>
      </c>
      <c r="D2226" s="3" t="s">
        <v>413</v>
      </c>
    </row>
    <row r="2227" spans="1:4" ht="30" customHeight="1">
      <c r="A2227" s="3">
        <v>2225</v>
      </c>
      <c r="B2227" s="4" t="s">
        <v>1503</v>
      </c>
      <c r="C2227" s="4" t="str">
        <f>"郑岚尹"</f>
        <v>郑岚尹</v>
      </c>
      <c r="D2227" s="3" t="s">
        <v>364</v>
      </c>
    </row>
    <row r="2228" spans="1:4" ht="30" customHeight="1">
      <c r="A2228" s="3">
        <v>2226</v>
      </c>
      <c r="B2228" s="4" t="s">
        <v>1503</v>
      </c>
      <c r="C2228" s="4" t="str">
        <f>"李晓静"</f>
        <v>李晓静</v>
      </c>
      <c r="D2228" s="3" t="s">
        <v>1587</v>
      </c>
    </row>
    <row r="2229" spans="1:4" ht="30" customHeight="1">
      <c r="A2229" s="3">
        <v>2227</v>
      </c>
      <c r="B2229" s="4" t="s">
        <v>1503</v>
      </c>
      <c r="C2229" s="4" t="str">
        <f>"吉才欢"</f>
        <v>吉才欢</v>
      </c>
      <c r="D2229" s="3" t="s">
        <v>435</v>
      </c>
    </row>
    <row r="2230" spans="1:4" ht="30" customHeight="1">
      <c r="A2230" s="3">
        <v>2228</v>
      </c>
      <c r="B2230" s="4" t="s">
        <v>1503</v>
      </c>
      <c r="C2230" s="4" t="str">
        <f>"樊国瑞"</f>
        <v>樊国瑞</v>
      </c>
      <c r="D2230" s="3" t="s">
        <v>1588</v>
      </c>
    </row>
    <row r="2231" spans="1:4" ht="30" customHeight="1">
      <c r="A2231" s="3">
        <v>2229</v>
      </c>
      <c r="B2231" s="4" t="s">
        <v>1503</v>
      </c>
      <c r="C2231" s="4" t="str">
        <f>"林晶晶"</f>
        <v>林晶晶</v>
      </c>
      <c r="D2231" s="3" t="s">
        <v>518</v>
      </c>
    </row>
    <row r="2232" spans="1:4" ht="30" customHeight="1">
      <c r="A2232" s="3">
        <v>2230</v>
      </c>
      <c r="B2232" s="4" t="s">
        <v>1503</v>
      </c>
      <c r="C2232" s="4" t="str">
        <f>"王川子"</f>
        <v>王川子</v>
      </c>
      <c r="D2232" s="3" t="s">
        <v>1132</v>
      </c>
    </row>
    <row r="2233" spans="1:4" ht="30" customHeight="1">
      <c r="A2233" s="3">
        <v>2231</v>
      </c>
      <c r="B2233" s="4" t="s">
        <v>1503</v>
      </c>
      <c r="C2233" s="4" t="str">
        <f>"张翠月"</f>
        <v>张翠月</v>
      </c>
      <c r="D2233" s="3" t="s">
        <v>1589</v>
      </c>
    </row>
    <row r="2234" spans="1:4" ht="30" customHeight="1">
      <c r="A2234" s="3">
        <v>2232</v>
      </c>
      <c r="B2234" s="4" t="s">
        <v>1503</v>
      </c>
      <c r="C2234" s="4" t="str">
        <f>"苏小妹"</f>
        <v>苏小妹</v>
      </c>
      <c r="D2234" s="3" t="s">
        <v>717</v>
      </c>
    </row>
    <row r="2235" spans="1:4" ht="30" customHeight="1">
      <c r="A2235" s="3">
        <v>2233</v>
      </c>
      <c r="B2235" s="4" t="s">
        <v>1503</v>
      </c>
      <c r="C2235" s="4" t="str">
        <f>"文怡"</f>
        <v>文怡</v>
      </c>
      <c r="D2235" s="3" t="s">
        <v>1590</v>
      </c>
    </row>
    <row r="2236" spans="1:4" ht="30" customHeight="1">
      <c r="A2236" s="3">
        <v>2234</v>
      </c>
      <c r="B2236" s="4" t="s">
        <v>1503</v>
      </c>
      <c r="C2236" s="4" t="str">
        <f>"陈景玉"</f>
        <v>陈景玉</v>
      </c>
      <c r="D2236" s="3" t="s">
        <v>1591</v>
      </c>
    </row>
    <row r="2237" spans="1:4" ht="30" customHeight="1">
      <c r="A2237" s="3">
        <v>2235</v>
      </c>
      <c r="B2237" s="4" t="s">
        <v>1503</v>
      </c>
      <c r="C2237" s="4" t="str">
        <f>"陈章琳"</f>
        <v>陈章琳</v>
      </c>
      <c r="D2237" s="3" t="s">
        <v>129</v>
      </c>
    </row>
    <row r="2238" spans="1:4" ht="30" customHeight="1">
      <c r="A2238" s="3">
        <v>2236</v>
      </c>
      <c r="B2238" s="4" t="s">
        <v>1503</v>
      </c>
      <c r="C2238" s="4" t="str">
        <f>"周汇子"</f>
        <v>周汇子</v>
      </c>
      <c r="D2238" s="3" t="s">
        <v>1040</v>
      </c>
    </row>
    <row r="2239" spans="1:4" ht="30" customHeight="1">
      <c r="A2239" s="3">
        <v>2237</v>
      </c>
      <c r="B2239" s="4" t="s">
        <v>1503</v>
      </c>
      <c r="C2239" s="4" t="str">
        <f>"蒋思思"</f>
        <v>蒋思思</v>
      </c>
      <c r="D2239" s="3" t="s">
        <v>1592</v>
      </c>
    </row>
    <row r="2240" spans="1:4" ht="30" customHeight="1">
      <c r="A2240" s="3">
        <v>2238</v>
      </c>
      <c r="B2240" s="4" t="s">
        <v>1503</v>
      </c>
      <c r="C2240" s="4" t="str">
        <f>"刘梦宇"</f>
        <v>刘梦宇</v>
      </c>
      <c r="D2240" s="3" t="s">
        <v>1593</v>
      </c>
    </row>
    <row r="2241" spans="1:4" ht="30" customHeight="1">
      <c r="A2241" s="3">
        <v>2239</v>
      </c>
      <c r="B2241" s="4" t="s">
        <v>1503</v>
      </c>
      <c r="C2241" s="4" t="str">
        <f>"黄丽鸣"</f>
        <v>黄丽鸣</v>
      </c>
      <c r="D2241" s="3" t="s">
        <v>1594</v>
      </c>
    </row>
    <row r="2242" spans="1:4" ht="30" customHeight="1">
      <c r="A2242" s="3">
        <v>2240</v>
      </c>
      <c r="B2242" s="4" t="s">
        <v>1503</v>
      </c>
      <c r="C2242" s="4" t="str">
        <f>"赵健婷"</f>
        <v>赵健婷</v>
      </c>
      <c r="D2242" s="3" t="s">
        <v>1595</v>
      </c>
    </row>
    <row r="2243" spans="1:4" ht="30" customHeight="1">
      <c r="A2243" s="3">
        <v>2241</v>
      </c>
      <c r="B2243" s="4" t="s">
        <v>1503</v>
      </c>
      <c r="C2243" s="4" t="str">
        <f>"陈明玉"</f>
        <v>陈明玉</v>
      </c>
      <c r="D2243" s="3" t="s">
        <v>788</v>
      </c>
    </row>
    <row r="2244" spans="1:4" ht="30" customHeight="1">
      <c r="A2244" s="3">
        <v>2242</v>
      </c>
      <c r="B2244" s="4" t="s">
        <v>1503</v>
      </c>
      <c r="C2244" s="4" t="str">
        <f>"吴兴洁"</f>
        <v>吴兴洁</v>
      </c>
      <c r="D2244" s="3" t="s">
        <v>1292</v>
      </c>
    </row>
    <row r="2245" spans="1:4" ht="30" customHeight="1">
      <c r="A2245" s="3">
        <v>2243</v>
      </c>
      <c r="B2245" s="4" t="s">
        <v>1503</v>
      </c>
      <c r="C2245" s="4" t="str">
        <f>"纪小丽"</f>
        <v>纪小丽</v>
      </c>
      <c r="D2245" s="3" t="s">
        <v>62</v>
      </c>
    </row>
    <row r="2246" spans="1:4" ht="30" customHeight="1">
      <c r="A2246" s="3">
        <v>2244</v>
      </c>
      <c r="B2246" s="4" t="s">
        <v>1503</v>
      </c>
      <c r="C2246" s="4" t="str">
        <f>"吴健婵"</f>
        <v>吴健婵</v>
      </c>
      <c r="D2246" s="3" t="s">
        <v>1539</v>
      </c>
    </row>
    <row r="2247" spans="1:4" ht="30" customHeight="1">
      <c r="A2247" s="3">
        <v>2245</v>
      </c>
      <c r="B2247" s="4" t="s">
        <v>1503</v>
      </c>
      <c r="C2247" s="4" t="str">
        <f>"王凤"</f>
        <v>王凤</v>
      </c>
      <c r="D2247" s="3" t="s">
        <v>1596</v>
      </c>
    </row>
    <row r="2248" spans="1:4" ht="30" customHeight="1">
      <c r="A2248" s="3">
        <v>2246</v>
      </c>
      <c r="B2248" s="4" t="s">
        <v>1503</v>
      </c>
      <c r="C2248" s="4" t="str">
        <f>"黄婧宜"</f>
        <v>黄婧宜</v>
      </c>
      <c r="D2248" s="3" t="s">
        <v>904</v>
      </c>
    </row>
    <row r="2249" spans="1:4" ht="30" customHeight="1">
      <c r="A2249" s="3">
        <v>2247</v>
      </c>
      <c r="B2249" s="4" t="s">
        <v>1503</v>
      </c>
      <c r="C2249" s="4" t="str">
        <f>"黎金玉"</f>
        <v>黎金玉</v>
      </c>
      <c r="D2249" s="3" t="s">
        <v>1597</v>
      </c>
    </row>
    <row r="2250" spans="1:4" ht="30" customHeight="1">
      <c r="A2250" s="3">
        <v>2248</v>
      </c>
      <c r="B2250" s="4" t="s">
        <v>1503</v>
      </c>
      <c r="C2250" s="4" t="str">
        <f>"文国花"</f>
        <v>文国花</v>
      </c>
      <c r="D2250" s="3" t="s">
        <v>1598</v>
      </c>
    </row>
    <row r="2251" spans="1:4" ht="30" customHeight="1">
      <c r="A2251" s="3">
        <v>2249</v>
      </c>
      <c r="B2251" s="4" t="s">
        <v>1503</v>
      </c>
      <c r="C2251" s="4" t="str">
        <f>"符艳姣"</f>
        <v>符艳姣</v>
      </c>
      <c r="D2251" s="3" t="s">
        <v>1599</v>
      </c>
    </row>
    <row r="2252" spans="1:4" ht="30" customHeight="1">
      <c r="A2252" s="3">
        <v>2250</v>
      </c>
      <c r="B2252" s="4" t="s">
        <v>1503</v>
      </c>
      <c r="C2252" s="4" t="str">
        <f>"薛梅爱"</f>
        <v>薛梅爱</v>
      </c>
      <c r="D2252" s="3" t="s">
        <v>1600</v>
      </c>
    </row>
    <row r="2253" spans="1:4" ht="30" customHeight="1">
      <c r="A2253" s="3">
        <v>2251</v>
      </c>
      <c r="B2253" s="4" t="s">
        <v>1503</v>
      </c>
      <c r="C2253" s="4" t="str">
        <f>"林书莹"</f>
        <v>林书莹</v>
      </c>
      <c r="D2253" s="3" t="s">
        <v>560</v>
      </c>
    </row>
    <row r="2254" spans="1:4" ht="30" customHeight="1">
      <c r="A2254" s="3">
        <v>2252</v>
      </c>
      <c r="B2254" s="4" t="s">
        <v>1503</v>
      </c>
      <c r="C2254" s="4" t="str">
        <f>"雷阳琪"</f>
        <v>雷阳琪</v>
      </c>
      <c r="D2254" s="3" t="s">
        <v>1601</v>
      </c>
    </row>
    <row r="2255" spans="1:4" ht="30" customHeight="1">
      <c r="A2255" s="3">
        <v>2253</v>
      </c>
      <c r="B2255" s="4" t="s">
        <v>1503</v>
      </c>
      <c r="C2255" s="4" t="str">
        <f>"李宁"</f>
        <v>李宁</v>
      </c>
      <c r="D2255" s="3" t="s">
        <v>1602</v>
      </c>
    </row>
    <row r="2256" spans="1:4" ht="30" customHeight="1">
      <c r="A2256" s="3">
        <v>2254</v>
      </c>
      <c r="B2256" s="4" t="s">
        <v>1503</v>
      </c>
      <c r="C2256" s="4" t="str">
        <f>"王雅"</f>
        <v>王雅</v>
      </c>
      <c r="D2256" s="3" t="s">
        <v>1175</v>
      </c>
    </row>
    <row r="2257" spans="1:4" ht="30" customHeight="1">
      <c r="A2257" s="3">
        <v>2255</v>
      </c>
      <c r="B2257" s="4" t="s">
        <v>1503</v>
      </c>
      <c r="C2257" s="4" t="str">
        <f>"陈雅妹"</f>
        <v>陈雅妹</v>
      </c>
      <c r="D2257" s="3" t="s">
        <v>751</v>
      </c>
    </row>
    <row r="2258" spans="1:4" ht="30" customHeight="1">
      <c r="A2258" s="3">
        <v>2256</v>
      </c>
      <c r="B2258" s="4" t="s">
        <v>1503</v>
      </c>
      <c r="C2258" s="4" t="str">
        <f>"李琪"</f>
        <v>李琪</v>
      </c>
      <c r="D2258" s="3" t="s">
        <v>1603</v>
      </c>
    </row>
    <row r="2259" spans="1:4" ht="30" customHeight="1">
      <c r="A2259" s="3">
        <v>2257</v>
      </c>
      <c r="B2259" s="4" t="s">
        <v>1503</v>
      </c>
      <c r="C2259" s="4" t="str">
        <f>"吴永洁"</f>
        <v>吴永洁</v>
      </c>
      <c r="D2259" s="3" t="s">
        <v>233</v>
      </c>
    </row>
    <row r="2260" spans="1:4" ht="30" customHeight="1">
      <c r="A2260" s="3">
        <v>2258</v>
      </c>
      <c r="B2260" s="4" t="s">
        <v>1503</v>
      </c>
      <c r="C2260" s="4" t="str">
        <f>"曾凡"</f>
        <v>曾凡</v>
      </c>
      <c r="D2260" s="3" t="s">
        <v>967</v>
      </c>
    </row>
    <row r="2261" spans="1:4" ht="30" customHeight="1">
      <c r="A2261" s="3">
        <v>2259</v>
      </c>
      <c r="B2261" s="4" t="s">
        <v>1503</v>
      </c>
      <c r="C2261" s="4" t="str">
        <f>"王隆丽"</f>
        <v>王隆丽</v>
      </c>
      <c r="D2261" s="3" t="s">
        <v>1604</v>
      </c>
    </row>
    <row r="2262" spans="1:4" ht="30" customHeight="1">
      <c r="A2262" s="3">
        <v>2260</v>
      </c>
      <c r="B2262" s="4" t="s">
        <v>1503</v>
      </c>
      <c r="C2262" s="4" t="str">
        <f>"冯菁菁"</f>
        <v>冯菁菁</v>
      </c>
      <c r="D2262" s="3" t="s">
        <v>902</v>
      </c>
    </row>
    <row r="2263" spans="1:4" ht="30" customHeight="1">
      <c r="A2263" s="3">
        <v>2261</v>
      </c>
      <c r="B2263" s="4" t="s">
        <v>1503</v>
      </c>
      <c r="C2263" s="4" t="str">
        <f>"麦卓玲"</f>
        <v>麦卓玲</v>
      </c>
      <c r="D2263" s="3" t="s">
        <v>1605</v>
      </c>
    </row>
    <row r="2264" spans="1:4" ht="30" customHeight="1">
      <c r="A2264" s="3">
        <v>2262</v>
      </c>
      <c r="B2264" s="4" t="s">
        <v>1503</v>
      </c>
      <c r="C2264" s="4" t="str">
        <f>"邢雅婷"</f>
        <v>邢雅婷</v>
      </c>
      <c r="D2264" s="3" t="s">
        <v>1467</v>
      </c>
    </row>
    <row r="2265" spans="1:4" ht="30" customHeight="1">
      <c r="A2265" s="3">
        <v>2263</v>
      </c>
      <c r="B2265" s="4" t="s">
        <v>1503</v>
      </c>
      <c r="C2265" s="4" t="str">
        <f>"苏文需"</f>
        <v>苏文需</v>
      </c>
      <c r="D2265" s="3" t="s">
        <v>1226</v>
      </c>
    </row>
    <row r="2266" spans="1:4" ht="30" customHeight="1">
      <c r="A2266" s="3">
        <v>2264</v>
      </c>
      <c r="B2266" s="4" t="s">
        <v>1503</v>
      </c>
      <c r="C2266" s="4" t="str">
        <f>"陈有鸾"</f>
        <v>陈有鸾</v>
      </c>
      <c r="D2266" s="3" t="s">
        <v>1093</v>
      </c>
    </row>
    <row r="2267" spans="1:4" ht="30" customHeight="1">
      <c r="A2267" s="3">
        <v>2265</v>
      </c>
      <c r="B2267" s="4" t="s">
        <v>1503</v>
      </c>
      <c r="C2267" s="4" t="str">
        <f>"王师慧"</f>
        <v>王师慧</v>
      </c>
      <c r="D2267" s="3" t="s">
        <v>1606</v>
      </c>
    </row>
    <row r="2268" spans="1:4" ht="30" customHeight="1">
      <c r="A2268" s="3">
        <v>2266</v>
      </c>
      <c r="B2268" s="4" t="s">
        <v>1503</v>
      </c>
      <c r="C2268" s="4" t="str">
        <f>"王玲"</f>
        <v>王玲</v>
      </c>
      <c r="D2268" s="3" t="s">
        <v>1607</v>
      </c>
    </row>
    <row r="2269" spans="1:4" ht="30" customHeight="1">
      <c r="A2269" s="3">
        <v>2267</v>
      </c>
      <c r="B2269" s="4" t="s">
        <v>1503</v>
      </c>
      <c r="C2269" s="4" t="str">
        <f>"陈和平"</f>
        <v>陈和平</v>
      </c>
      <c r="D2269" s="3" t="s">
        <v>1608</v>
      </c>
    </row>
    <row r="2270" spans="1:4" ht="30" customHeight="1">
      <c r="A2270" s="3">
        <v>2268</v>
      </c>
      <c r="B2270" s="4" t="s">
        <v>1503</v>
      </c>
      <c r="C2270" s="4" t="str">
        <f>"谌妍如"</f>
        <v>谌妍如</v>
      </c>
      <c r="D2270" s="3" t="s">
        <v>1609</v>
      </c>
    </row>
    <row r="2271" spans="1:4" ht="30" customHeight="1">
      <c r="A2271" s="3">
        <v>2269</v>
      </c>
      <c r="B2271" s="4" t="s">
        <v>1503</v>
      </c>
      <c r="C2271" s="4" t="str">
        <f>"陈晓娜"</f>
        <v>陈晓娜</v>
      </c>
      <c r="D2271" s="3" t="s">
        <v>232</v>
      </c>
    </row>
    <row r="2272" spans="1:4" ht="30" customHeight="1">
      <c r="A2272" s="3">
        <v>2270</v>
      </c>
      <c r="B2272" s="4" t="s">
        <v>1503</v>
      </c>
      <c r="C2272" s="4" t="str">
        <f>"刘晶晶"</f>
        <v>刘晶晶</v>
      </c>
      <c r="D2272" s="3" t="s">
        <v>515</v>
      </c>
    </row>
    <row r="2273" spans="1:4" ht="30" customHeight="1">
      <c r="A2273" s="3">
        <v>2271</v>
      </c>
      <c r="B2273" s="4" t="s">
        <v>1503</v>
      </c>
      <c r="C2273" s="4" t="str">
        <f>"林海燕"</f>
        <v>林海燕</v>
      </c>
      <c r="D2273" s="3" t="s">
        <v>201</v>
      </c>
    </row>
    <row r="2274" spans="1:4" ht="30" customHeight="1">
      <c r="A2274" s="3">
        <v>2272</v>
      </c>
      <c r="B2274" s="4" t="s">
        <v>1503</v>
      </c>
      <c r="C2274" s="4" t="str">
        <f>"沈彩梦"</f>
        <v>沈彩梦</v>
      </c>
      <c r="D2274" s="3" t="s">
        <v>1610</v>
      </c>
    </row>
    <row r="2275" spans="1:4" ht="30" customHeight="1">
      <c r="A2275" s="3">
        <v>2273</v>
      </c>
      <c r="B2275" s="4" t="s">
        <v>1503</v>
      </c>
      <c r="C2275" s="4" t="str">
        <f>"潘玲"</f>
        <v>潘玲</v>
      </c>
      <c r="D2275" s="3" t="s">
        <v>1611</v>
      </c>
    </row>
    <row r="2276" spans="1:4" ht="30" customHeight="1">
      <c r="A2276" s="3">
        <v>2274</v>
      </c>
      <c r="B2276" s="4" t="s">
        <v>1503</v>
      </c>
      <c r="C2276" s="4" t="str">
        <f>"符琳琳"</f>
        <v>符琳琳</v>
      </c>
      <c r="D2276" s="3" t="s">
        <v>1612</v>
      </c>
    </row>
    <row r="2277" spans="1:4" ht="30" customHeight="1">
      <c r="A2277" s="3">
        <v>2275</v>
      </c>
      <c r="B2277" s="4" t="s">
        <v>1503</v>
      </c>
      <c r="C2277" s="4" t="str">
        <f>"文丽莉"</f>
        <v>文丽莉</v>
      </c>
      <c r="D2277" s="3" t="s">
        <v>708</v>
      </c>
    </row>
    <row r="2278" spans="1:4" ht="30" customHeight="1">
      <c r="A2278" s="3">
        <v>2276</v>
      </c>
      <c r="B2278" s="4" t="s">
        <v>1503</v>
      </c>
      <c r="C2278" s="4" t="str">
        <f>"郑花"</f>
        <v>郑花</v>
      </c>
      <c r="D2278" s="3" t="s">
        <v>1613</v>
      </c>
    </row>
    <row r="2279" spans="1:4" ht="30" customHeight="1">
      <c r="A2279" s="3">
        <v>2277</v>
      </c>
      <c r="B2279" s="4" t="s">
        <v>1503</v>
      </c>
      <c r="C2279" s="4" t="str">
        <f>"谢曼芝"</f>
        <v>谢曼芝</v>
      </c>
      <c r="D2279" s="3" t="s">
        <v>894</v>
      </c>
    </row>
    <row r="2280" spans="1:4" ht="30" customHeight="1">
      <c r="A2280" s="3">
        <v>2278</v>
      </c>
      <c r="B2280" s="4" t="s">
        <v>1503</v>
      </c>
      <c r="C2280" s="4" t="str">
        <f>"李月"</f>
        <v>李月</v>
      </c>
      <c r="D2280" s="3" t="s">
        <v>1614</v>
      </c>
    </row>
    <row r="2281" spans="1:4" ht="30" customHeight="1">
      <c r="A2281" s="3">
        <v>2279</v>
      </c>
      <c r="B2281" s="4" t="s">
        <v>1503</v>
      </c>
      <c r="C2281" s="4" t="str">
        <f>"邓莎"</f>
        <v>邓莎</v>
      </c>
      <c r="D2281" s="3" t="s">
        <v>1615</v>
      </c>
    </row>
    <row r="2282" spans="1:4" ht="30" customHeight="1">
      <c r="A2282" s="3">
        <v>2280</v>
      </c>
      <c r="B2282" s="4" t="s">
        <v>1503</v>
      </c>
      <c r="C2282" s="4" t="str">
        <f>"孙爱霞"</f>
        <v>孙爱霞</v>
      </c>
      <c r="D2282" s="3" t="s">
        <v>1616</v>
      </c>
    </row>
    <row r="2283" spans="1:4" ht="30" customHeight="1">
      <c r="A2283" s="3">
        <v>2281</v>
      </c>
      <c r="B2283" s="4" t="s">
        <v>1503</v>
      </c>
      <c r="C2283" s="4" t="str">
        <f>"黄秀梅"</f>
        <v>黄秀梅</v>
      </c>
      <c r="D2283" s="3" t="s">
        <v>1617</v>
      </c>
    </row>
    <row r="2284" spans="1:4" ht="30" customHeight="1">
      <c r="A2284" s="3">
        <v>2282</v>
      </c>
      <c r="B2284" s="4" t="s">
        <v>1503</v>
      </c>
      <c r="C2284" s="4" t="str">
        <f>"孙子雯"</f>
        <v>孙子雯</v>
      </c>
      <c r="D2284" s="3" t="s">
        <v>21</v>
      </c>
    </row>
    <row r="2285" spans="1:4" ht="30" customHeight="1">
      <c r="A2285" s="3">
        <v>2283</v>
      </c>
      <c r="B2285" s="4" t="s">
        <v>1503</v>
      </c>
      <c r="C2285" s="4" t="str">
        <f>"吴逊妹"</f>
        <v>吴逊妹</v>
      </c>
      <c r="D2285" s="3" t="s">
        <v>1618</v>
      </c>
    </row>
    <row r="2286" spans="1:4" ht="30" customHeight="1">
      <c r="A2286" s="3">
        <v>2284</v>
      </c>
      <c r="B2286" s="4" t="s">
        <v>1503</v>
      </c>
      <c r="C2286" s="4" t="str">
        <f>"吴娜娜"</f>
        <v>吴娜娜</v>
      </c>
      <c r="D2286" s="3" t="s">
        <v>1619</v>
      </c>
    </row>
    <row r="2287" spans="1:4" ht="30" customHeight="1">
      <c r="A2287" s="3">
        <v>2285</v>
      </c>
      <c r="B2287" s="4" t="s">
        <v>1503</v>
      </c>
      <c r="C2287" s="4" t="str">
        <f>"林松"</f>
        <v>林松</v>
      </c>
      <c r="D2287" s="3" t="s">
        <v>1554</v>
      </c>
    </row>
    <row r="2288" spans="1:4" ht="30" customHeight="1">
      <c r="A2288" s="3">
        <v>2286</v>
      </c>
      <c r="B2288" s="4" t="s">
        <v>1503</v>
      </c>
      <c r="C2288" s="4" t="str">
        <f>"曾万英"</f>
        <v>曾万英</v>
      </c>
      <c r="D2288" s="3" t="s">
        <v>1620</v>
      </c>
    </row>
    <row r="2289" spans="1:4" ht="30" customHeight="1">
      <c r="A2289" s="3">
        <v>2287</v>
      </c>
      <c r="B2289" s="4" t="s">
        <v>1503</v>
      </c>
      <c r="C2289" s="4" t="str">
        <f>"王萍"</f>
        <v>王萍</v>
      </c>
      <c r="D2289" s="3" t="s">
        <v>334</v>
      </c>
    </row>
    <row r="2290" spans="1:4" ht="30" customHeight="1">
      <c r="A2290" s="3">
        <v>2288</v>
      </c>
      <c r="B2290" s="4" t="s">
        <v>1503</v>
      </c>
      <c r="C2290" s="4" t="str">
        <f>"王朝玲"</f>
        <v>王朝玲</v>
      </c>
      <c r="D2290" s="3" t="s">
        <v>1300</v>
      </c>
    </row>
    <row r="2291" spans="1:4" ht="30" customHeight="1">
      <c r="A2291" s="3">
        <v>2289</v>
      </c>
      <c r="B2291" s="4" t="s">
        <v>1503</v>
      </c>
      <c r="C2291" s="4" t="str">
        <f>"翁菁苓"</f>
        <v>翁菁苓</v>
      </c>
      <c r="D2291" s="3" t="s">
        <v>469</v>
      </c>
    </row>
    <row r="2292" spans="1:4" ht="30" customHeight="1">
      <c r="A2292" s="3">
        <v>2290</v>
      </c>
      <c r="B2292" s="4" t="s">
        <v>1503</v>
      </c>
      <c r="C2292" s="4" t="str">
        <f>"孟蓓蓓"</f>
        <v>孟蓓蓓</v>
      </c>
      <c r="D2292" s="3" t="s">
        <v>1621</v>
      </c>
    </row>
    <row r="2293" spans="1:4" ht="30" customHeight="1">
      <c r="A2293" s="3">
        <v>2291</v>
      </c>
      <c r="B2293" s="4" t="s">
        <v>1503</v>
      </c>
      <c r="C2293" s="4" t="str">
        <f>"王世敏"</f>
        <v>王世敏</v>
      </c>
      <c r="D2293" s="3" t="s">
        <v>1402</v>
      </c>
    </row>
    <row r="2294" spans="1:4" ht="30" customHeight="1">
      <c r="A2294" s="3">
        <v>2292</v>
      </c>
      <c r="B2294" s="4" t="s">
        <v>1503</v>
      </c>
      <c r="C2294" s="4" t="str">
        <f>"何木英"</f>
        <v>何木英</v>
      </c>
      <c r="D2294" s="3" t="s">
        <v>200</v>
      </c>
    </row>
    <row r="2295" spans="1:4" ht="30" customHeight="1">
      <c r="A2295" s="3">
        <v>2293</v>
      </c>
      <c r="B2295" s="4" t="s">
        <v>1503</v>
      </c>
      <c r="C2295" s="4" t="str">
        <f>"江瑶"</f>
        <v>江瑶</v>
      </c>
      <c r="D2295" s="3" t="s">
        <v>843</v>
      </c>
    </row>
    <row r="2296" spans="1:4" ht="30" customHeight="1">
      <c r="A2296" s="3">
        <v>2294</v>
      </c>
      <c r="B2296" s="4" t="s">
        <v>1503</v>
      </c>
      <c r="C2296" s="4" t="str">
        <f>"谢碧青"</f>
        <v>谢碧青</v>
      </c>
      <c r="D2296" s="3" t="s">
        <v>1622</v>
      </c>
    </row>
    <row r="2297" spans="1:4" ht="30" customHeight="1">
      <c r="A2297" s="3">
        <v>2295</v>
      </c>
      <c r="B2297" s="4" t="s">
        <v>1503</v>
      </c>
      <c r="C2297" s="4" t="str">
        <f>"周雯静"</f>
        <v>周雯静</v>
      </c>
      <c r="D2297" s="3" t="s">
        <v>572</v>
      </c>
    </row>
    <row r="2298" spans="1:4" ht="30" customHeight="1">
      <c r="A2298" s="3">
        <v>2296</v>
      </c>
      <c r="B2298" s="4" t="s">
        <v>1503</v>
      </c>
      <c r="C2298" s="4" t="str">
        <f>"王堂梅"</f>
        <v>王堂梅</v>
      </c>
      <c r="D2298" s="3" t="s">
        <v>984</v>
      </c>
    </row>
    <row r="2299" spans="1:4" ht="30" customHeight="1">
      <c r="A2299" s="3">
        <v>2297</v>
      </c>
      <c r="B2299" s="4" t="s">
        <v>1503</v>
      </c>
      <c r="C2299" s="4" t="str">
        <f>"王艺慧"</f>
        <v>王艺慧</v>
      </c>
      <c r="D2299" s="3" t="s">
        <v>1623</v>
      </c>
    </row>
    <row r="2300" spans="1:4" ht="30" customHeight="1">
      <c r="A2300" s="3">
        <v>2298</v>
      </c>
      <c r="B2300" s="4" t="s">
        <v>1503</v>
      </c>
      <c r="C2300" s="4" t="str">
        <f>"李霞"</f>
        <v>李霞</v>
      </c>
      <c r="D2300" s="3" t="s">
        <v>1624</v>
      </c>
    </row>
    <row r="2301" spans="1:4" ht="30" customHeight="1">
      <c r="A2301" s="3">
        <v>2299</v>
      </c>
      <c r="B2301" s="4" t="s">
        <v>1503</v>
      </c>
      <c r="C2301" s="4" t="str">
        <f>"张汉月"</f>
        <v>张汉月</v>
      </c>
      <c r="D2301" s="3" t="s">
        <v>925</v>
      </c>
    </row>
    <row r="2302" spans="1:4" ht="30" customHeight="1">
      <c r="A2302" s="3">
        <v>2300</v>
      </c>
      <c r="B2302" s="4" t="s">
        <v>1503</v>
      </c>
      <c r="C2302" s="4" t="str">
        <f>"蔡丽华"</f>
        <v>蔡丽华</v>
      </c>
      <c r="D2302" s="3" t="s">
        <v>1625</v>
      </c>
    </row>
    <row r="2303" spans="1:4" ht="30" customHeight="1">
      <c r="A2303" s="3">
        <v>2301</v>
      </c>
      <c r="B2303" s="4" t="s">
        <v>1503</v>
      </c>
      <c r="C2303" s="4" t="str">
        <f>"陈虹"</f>
        <v>陈虹</v>
      </c>
      <c r="D2303" s="3" t="s">
        <v>717</v>
      </c>
    </row>
    <row r="2304" spans="1:4" ht="30" customHeight="1">
      <c r="A2304" s="3">
        <v>2302</v>
      </c>
      <c r="B2304" s="4" t="s">
        <v>1503</v>
      </c>
      <c r="C2304" s="4" t="str">
        <f>"张曙光"</f>
        <v>张曙光</v>
      </c>
      <c r="D2304" s="3" t="s">
        <v>1626</v>
      </c>
    </row>
    <row r="2305" spans="1:4" ht="30" customHeight="1">
      <c r="A2305" s="3">
        <v>2303</v>
      </c>
      <c r="B2305" s="4" t="s">
        <v>1503</v>
      </c>
      <c r="C2305" s="4" t="str">
        <f>"郭世普"</f>
        <v>郭世普</v>
      </c>
      <c r="D2305" s="3" t="s">
        <v>1627</v>
      </c>
    </row>
    <row r="2306" spans="1:4" ht="30" customHeight="1">
      <c r="A2306" s="3">
        <v>2304</v>
      </c>
      <c r="B2306" s="4" t="s">
        <v>1503</v>
      </c>
      <c r="C2306" s="4" t="str">
        <f>"岑小玲"</f>
        <v>岑小玲</v>
      </c>
      <c r="D2306" s="3" t="s">
        <v>1628</v>
      </c>
    </row>
    <row r="2307" spans="1:4" ht="30" customHeight="1">
      <c r="A2307" s="3">
        <v>2305</v>
      </c>
      <c r="B2307" s="4" t="s">
        <v>1503</v>
      </c>
      <c r="C2307" s="4" t="str">
        <f>"林丹惠"</f>
        <v>林丹惠</v>
      </c>
      <c r="D2307" s="3" t="s">
        <v>971</v>
      </c>
    </row>
    <row r="2308" spans="1:4" ht="30" customHeight="1">
      <c r="A2308" s="3">
        <v>2306</v>
      </c>
      <c r="B2308" s="4" t="s">
        <v>1503</v>
      </c>
      <c r="C2308" s="4" t="str">
        <f>"林季花"</f>
        <v>林季花</v>
      </c>
      <c r="D2308" s="3" t="s">
        <v>1629</v>
      </c>
    </row>
    <row r="2309" spans="1:4" ht="30" customHeight="1">
      <c r="A2309" s="3">
        <v>2307</v>
      </c>
      <c r="B2309" s="4" t="s">
        <v>1503</v>
      </c>
      <c r="C2309" s="4" t="str">
        <f>"陈健"</f>
        <v>陈健</v>
      </c>
      <c r="D2309" s="3" t="s">
        <v>1630</v>
      </c>
    </row>
    <row r="2310" spans="1:4" ht="30" customHeight="1">
      <c r="A2310" s="3">
        <v>2308</v>
      </c>
      <c r="B2310" s="4" t="s">
        <v>1503</v>
      </c>
      <c r="C2310" s="4" t="str">
        <f>"张晓翠"</f>
        <v>张晓翠</v>
      </c>
      <c r="D2310" s="3" t="s">
        <v>1631</v>
      </c>
    </row>
    <row r="2311" spans="1:4" ht="30" customHeight="1">
      <c r="A2311" s="3">
        <v>2309</v>
      </c>
      <c r="B2311" s="4" t="s">
        <v>1503</v>
      </c>
      <c r="C2311" s="4" t="str">
        <f>"孙健莎"</f>
        <v>孙健莎</v>
      </c>
      <c r="D2311" s="3" t="s">
        <v>233</v>
      </c>
    </row>
    <row r="2312" spans="1:4" ht="30" customHeight="1">
      <c r="A2312" s="3">
        <v>2310</v>
      </c>
      <c r="B2312" s="4" t="s">
        <v>1503</v>
      </c>
      <c r="C2312" s="4" t="str">
        <f>"杨鸿婷"</f>
        <v>杨鸿婷</v>
      </c>
      <c r="D2312" s="3" t="s">
        <v>520</v>
      </c>
    </row>
    <row r="2313" spans="1:4" ht="30" customHeight="1">
      <c r="A2313" s="3">
        <v>2311</v>
      </c>
      <c r="B2313" s="4" t="s">
        <v>1503</v>
      </c>
      <c r="C2313" s="4" t="str">
        <f>"郑亚玉"</f>
        <v>郑亚玉</v>
      </c>
      <c r="D2313" s="3" t="s">
        <v>1632</v>
      </c>
    </row>
    <row r="2314" spans="1:4" ht="30" customHeight="1">
      <c r="A2314" s="3">
        <v>2312</v>
      </c>
      <c r="B2314" s="4" t="s">
        <v>1503</v>
      </c>
      <c r="C2314" s="4" t="str">
        <f>"王丽"</f>
        <v>王丽</v>
      </c>
      <c r="D2314" s="3" t="s">
        <v>469</v>
      </c>
    </row>
    <row r="2315" spans="1:4" ht="30" customHeight="1">
      <c r="A2315" s="3">
        <v>2313</v>
      </c>
      <c r="B2315" s="4" t="s">
        <v>1503</v>
      </c>
      <c r="C2315" s="4" t="str">
        <f>"王彦博"</f>
        <v>王彦博</v>
      </c>
      <c r="D2315" s="3" t="s">
        <v>1633</v>
      </c>
    </row>
    <row r="2316" spans="1:4" ht="30" customHeight="1">
      <c r="A2316" s="3">
        <v>2314</v>
      </c>
      <c r="B2316" s="4" t="s">
        <v>1503</v>
      </c>
      <c r="C2316" s="4" t="str">
        <f>"刘海靖"</f>
        <v>刘海靖</v>
      </c>
      <c r="D2316" s="3" t="s">
        <v>1634</v>
      </c>
    </row>
    <row r="2317" spans="1:4" ht="30" customHeight="1">
      <c r="A2317" s="3">
        <v>2315</v>
      </c>
      <c r="B2317" s="4" t="s">
        <v>1503</v>
      </c>
      <c r="C2317" s="4" t="str">
        <f>"陈小小"</f>
        <v>陈小小</v>
      </c>
      <c r="D2317" s="3" t="s">
        <v>1635</v>
      </c>
    </row>
    <row r="2318" spans="1:4" ht="30" customHeight="1">
      <c r="A2318" s="3">
        <v>2316</v>
      </c>
      <c r="B2318" s="4" t="s">
        <v>1503</v>
      </c>
      <c r="C2318" s="4" t="str">
        <f>"唐玎玎"</f>
        <v>唐玎玎</v>
      </c>
      <c r="D2318" s="3" t="s">
        <v>1636</v>
      </c>
    </row>
    <row r="2319" spans="1:4" ht="30" customHeight="1">
      <c r="A2319" s="3">
        <v>2317</v>
      </c>
      <c r="B2319" s="4" t="s">
        <v>1503</v>
      </c>
      <c r="C2319" s="4" t="str">
        <f>"黎吉逢"</f>
        <v>黎吉逢</v>
      </c>
      <c r="D2319" s="3" t="s">
        <v>104</v>
      </c>
    </row>
    <row r="2320" spans="1:4" ht="30" customHeight="1">
      <c r="A2320" s="3">
        <v>2318</v>
      </c>
      <c r="B2320" s="4" t="s">
        <v>1503</v>
      </c>
      <c r="C2320" s="4" t="str">
        <f>"瞿刚琴"</f>
        <v>瞿刚琴</v>
      </c>
      <c r="D2320" s="3" t="s">
        <v>88</v>
      </c>
    </row>
    <row r="2321" spans="1:4" ht="30" customHeight="1">
      <c r="A2321" s="3">
        <v>2319</v>
      </c>
      <c r="B2321" s="4" t="s">
        <v>1503</v>
      </c>
      <c r="C2321" s="4" t="str">
        <f>"董洁"</f>
        <v>董洁</v>
      </c>
      <c r="D2321" s="3" t="s">
        <v>1637</v>
      </c>
    </row>
    <row r="2322" spans="1:4" ht="30" customHeight="1">
      <c r="A2322" s="3">
        <v>2320</v>
      </c>
      <c r="B2322" s="4" t="s">
        <v>1503</v>
      </c>
      <c r="C2322" s="4" t="str">
        <f>"麦璇"</f>
        <v>麦璇</v>
      </c>
      <c r="D2322" s="3" t="s">
        <v>1061</v>
      </c>
    </row>
    <row r="2323" spans="1:4" ht="30" customHeight="1">
      <c r="A2323" s="3">
        <v>2321</v>
      </c>
      <c r="B2323" s="4" t="s">
        <v>1503</v>
      </c>
      <c r="C2323" s="4" t="str">
        <f>"杜佳玳"</f>
        <v>杜佳玳</v>
      </c>
      <c r="D2323" s="3" t="s">
        <v>1638</v>
      </c>
    </row>
    <row r="2324" spans="1:4" ht="30" customHeight="1">
      <c r="A2324" s="3">
        <v>2322</v>
      </c>
      <c r="B2324" s="4" t="s">
        <v>1503</v>
      </c>
      <c r="C2324" s="4" t="str">
        <f>"黎珊珊"</f>
        <v>黎珊珊</v>
      </c>
      <c r="D2324" s="3" t="s">
        <v>1639</v>
      </c>
    </row>
    <row r="2325" spans="1:4" ht="30" customHeight="1">
      <c r="A2325" s="3">
        <v>2323</v>
      </c>
      <c r="B2325" s="4" t="s">
        <v>1503</v>
      </c>
      <c r="C2325" s="4" t="str">
        <f>"卫光翠"</f>
        <v>卫光翠</v>
      </c>
      <c r="D2325" s="3" t="s">
        <v>812</v>
      </c>
    </row>
    <row r="2326" spans="1:4" ht="30" customHeight="1">
      <c r="A2326" s="3">
        <v>2324</v>
      </c>
      <c r="B2326" s="4" t="s">
        <v>1503</v>
      </c>
      <c r="C2326" s="4" t="str">
        <f>"黄明婕"</f>
        <v>黄明婕</v>
      </c>
      <c r="D2326" s="3" t="s">
        <v>1640</v>
      </c>
    </row>
    <row r="2327" spans="1:4" ht="30" customHeight="1">
      <c r="A2327" s="3">
        <v>2325</v>
      </c>
      <c r="B2327" s="4" t="s">
        <v>1503</v>
      </c>
      <c r="C2327" s="4" t="str">
        <f>"罗茜"</f>
        <v>罗茜</v>
      </c>
      <c r="D2327" s="3" t="s">
        <v>1641</v>
      </c>
    </row>
    <row r="2328" spans="1:4" ht="30" customHeight="1">
      <c r="A2328" s="3">
        <v>2326</v>
      </c>
      <c r="B2328" s="4" t="s">
        <v>1503</v>
      </c>
      <c r="C2328" s="4" t="str">
        <f>"贺志华"</f>
        <v>贺志华</v>
      </c>
      <c r="D2328" s="3" t="s">
        <v>1642</v>
      </c>
    </row>
    <row r="2329" spans="1:4" ht="30" customHeight="1">
      <c r="A2329" s="3">
        <v>2327</v>
      </c>
      <c r="B2329" s="4" t="s">
        <v>1503</v>
      </c>
      <c r="C2329" s="4" t="str">
        <f>"谭艳菊"</f>
        <v>谭艳菊</v>
      </c>
      <c r="D2329" s="3" t="s">
        <v>1643</v>
      </c>
    </row>
    <row r="2330" spans="1:4" ht="30" customHeight="1">
      <c r="A2330" s="3">
        <v>2328</v>
      </c>
      <c r="B2330" s="4" t="s">
        <v>1503</v>
      </c>
      <c r="C2330" s="4" t="str">
        <f>"张晓婷"</f>
        <v>张晓婷</v>
      </c>
      <c r="D2330" s="3" t="s">
        <v>1644</v>
      </c>
    </row>
    <row r="2331" spans="1:4" ht="30" customHeight="1">
      <c r="A2331" s="3">
        <v>2329</v>
      </c>
      <c r="B2331" s="4" t="s">
        <v>1503</v>
      </c>
      <c r="C2331" s="4" t="str">
        <f>"陈泰苑"</f>
        <v>陈泰苑</v>
      </c>
      <c r="D2331" s="3" t="s">
        <v>1645</v>
      </c>
    </row>
    <row r="2332" spans="1:4" ht="30" customHeight="1">
      <c r="A2332" s="3">
        <v>2330</v>
      </c>
      <c r="B2332" s="4" t="s">
        <v>1503</v>
      </c>
      <c r="C2332" s="4" t="str">
        <f>"王隆妹"</f>
        <v>王隆妹</v>
      </c>
      <c r="D2332" s="3" t="s">
        <v>1646</v>
      </c>
    </row>
    <row r="2333" spans="1:4" ht="30" customHeight="1">
      <c r="A2333" s="3">
        <v>2331</v>
      </c>
      <c r="B2333" s="4" t="s">
        <v>1503</v>
      </c>
      <c r="C2333" s="4" t="str">
        <f>"吴贤花"</f>
        <v>吴贤花</v>
      </c>
      <c r="D2333" s="3" t="s">
        <v>1647</v>
      </c>
    </row>
    <row r="2334" spans="1:4" ht="30" customHeight="1">
      <c r="A2334" s="3">
        <v>2332</v>
      </c>
      <c r="B2334" s="4" t="s">
        <v>1503</v>
      </c>
      <c r="C2334" s="4" t="str">
        <f>"陈孝婕"</f>
        <v>陈孝婕</v>
      </c>
      <c r="D2334" s="3" t="s">
        <v>1648</v>
      </c>
    </row>
    <row r="2335" spans="1:4" ht="30" customHeight="1">
      <c r="A2335" s="3">
        <v>2333</v>
      </c>
      <c r="B2335" s="4" t="s">
        <v>1503</v>
      </c>
      <c r="C2335" s="4" t="str">
        <f>"高克珍"</f>
        <v>高克珍</v>
      </c>
      <c r="D2335" s="3" t="s">
        <v>1649</v>
      </c>
    </row>
    <row r="2336" spans="1:4" ht="30" customHeight="1">
      <c r="A2336" s="3">
        <v>2334</v>
      </c>
      <c r="B2336" s="4" t="s">
        <v>1503</v>
      </c>
      <c r="C2336" s="4" t="str">
        <f>"韦绕选"</f>
        <v>韦绕选</v>
      </c>
      <c r="D2336" s="3" t="s">
        <v>907</v>
      </c>
    </row>
    <row r="2337" spans="1:4" ht="30" customHeight="1">
      <c r="A2337" s="3">
        <v>2335</v>
      </c>
      <c r="B2337" s="4" t="s">
        <v>1503</v>
      </c>
      <c r="C2337" s="4" t="str">
        <f>"陈甲子"</f>
        <v>陈甲子</v>
      </c>
      <c r="D2337" s="3" t="s">
        <v>1650</v>
      </c>
    </row>
    <row r="2338" spans="1:4" ht="30" customHeight="1">
      <c r="A2338" s="3">
        <v>2336</v>
      </c>
      <c r="B2338" s="4" t="s">
        <v>1503</v>
      </c>
      <c r="C2338" s="4" t="str">
        <f>"蔡亚燕"</f>
        <v>蔡亚燕</v>
      </c>
      <c r="D2338" s="3" t="s">
        <v>581</v>
      </c>
    </row>
    <row r="2339" spans="1:4" ht="30" customHeight="1">
      <c r="A2339" s="3">
        <v>2337</v>
      </c>
      <c r="B2339" s="4" t="s">
        <v>1503</v>
      </c>
      <c r="C2339" s="4" t="str">
        <f>"李冬景"</f>
        <v>李冬景</v>
      </c>
      <c r="D2339" s="3" t="s">
        <v>1268</v>
      </c>
    </row>
    <row r="2340" spans="1:4" ht="30" customHeight="1">
      <c r="A2340" s="3">
        <v>2338</v>
      </c>
      <c r="B2340" s="4" t="s">
        <v>1503</v>
      </c>
      <c r="C2340" s="4" t="str">
        <f>"温淑汝"</f>
        <v>温淑汝</v>
      </c>
      <c r="D2340" s="3" t="s">
        <v>1054</v>
      </c>
    </row>
    <row r="2341" spans="1:4" ht="30" customHeight="1">
      <c r="A2341" s="3">
        <v>2339</v>
      </c>
      <c r="B2341" s="4" t="s">
        <v>1503</v>
      </c>
      <c r="C2341" s="4" t="str">
        <f>"林芳妃"</f>
        <v>林芳妃</v>
      </c>
      <c r="D2341" s="3" t="s">
        <v>440</v>
      </c>
    </row>
    <row r="2342" spans="1:4" ht="30" customHeight="1">
      <c r="A2342" s="3">
        <v>2340</v>
      </c>
      <c r="B2342" s="4" t="s">
        <v>1503</v>
      </c>
      <c r="C2342" s="4" t="str">
        <f>"周少汉"</f>
        <v>周少汉</v>
      </c>
      <c r="D2342" s="3" t="s">
        <v>1651</v>
      </c>
    </row>
    <row r="2343" spans="1:4" ht="30" customHeight="1">
      <c r="A2343" s="3">
        <v>2341</v>
      </c>
      <c r="B2343" s="4" t="s">
        <v>1503</v>
      </c>
      <c r="C2343" s="4" t="str">
        <f>"常甜"</f>
        <v>常甜</v>
      </c>
      <c r="D2343" s="3" t="s">
        <v>1652</v>
      </c>
    </row>
    <row r="2344" spans="1:4" ht="30" customHeight="1">
      <c r="A2344" s="3">
        <v>2342</v>
      </c>
      <c r="B2344" s="4" t="s">
        <v>1503</v>
      </c>
      <c r="C2344" s="4" t="str">
        <f>"符晓玉"</f>
        <v>符晓玉</v>
      </c>
      <c r="D2344" s="3" t="s">
        <v>225</v>
      </c>
    </row>
    <row r="2345" spans="1:4" ht="30" customHeight="1">
      <c r="A2345" s="3">
        <v>2343</v>
      </c>
      <c r="B2345" s="4" t="s">
        <v>1503</v>
      </c>
      <c r="C2345" s="4" t="str">
        <f>"高彪"</f>
        <v>高彪</v>
      </c>
      <c r="D2345" s="3" t="s">
        <v>1653</v>
      </c>
    </row>
    <row r="2346" spans="1:4" ht="30" customHeight="1">
      <c r="A2346" s="3">
        <v>2344</v>
      </c>
      <c r="B2346" s="4" t="s">
        <v>1503</v>
      </c>
      <c r="C2346" s="4" t="str">
        <f>"王娜"</f>
        <v>王娜</v>
      </c>
      <c r="D2346" s="3" t="s">
        <v>1450</v>
      </c>
    </row>
    <row r="2347" spans="1:4" ht="30" customHeight="1">
      <c r="A2347" s="3">
        <v>2345</v>
      </c>
      <c r="B2347" s="4" t="s">
        <v>1503</v>
      </c>
      <c r="C2347" s="4" t="str">
        <f>"翁小莉"</f>
        <v>翁小莉</v>
      </c>
      <c r="D2347" s="3" t="s">
        <v>1195</v>
      </c>
    </row>
    <row r="2348" spans="1:4" ht="30" customHeight="1">
      <c r="A2348" s="3">
        <v>2346</v>
      </c>
      <c r="B2348" s="4" t="s">
        <v>1503</v>
      </c>
      <c r="C2348" s="4" t="str">
        <f>"王荣淑"</f>
        <v>王荣淑</v>
      </c>
      <c r="D2348" s="3" t="s">
        <v>158</v>
      </c>
    </row>
    <row r="2349" spans="1:4" ht="30" customHeight="1">
      <c r="A2349" s="3">
        <v>2347</v>
      </c>
      <c r="B2349" s="4" t="s">
        <v>1503</v>
      </c>
      <c r="C2349" s="4" t="str">
        <f>"王少靳"</f>
        <v>王少靳</v>
      </c>
      <c r="D2349" s="3" t="s">
        <v>1654</v>
      </c>
    </row>
    <row r="2350" spans="1:4" ht="30" customHeight="1">
      <c r="A2350" s="3">
        <v>2348</v>
      </c>
      <c r="B2350" s="4" t="s">
        <v>1503</v>
      </c>
      <c r="C2350" s="4" t="str">
        <f>"王丽"</f>
        <v>王丽</v>
      </c>
      <c r="D2350" s="3" t="s">
        <v>1655</v>
      </c>
    </row>
    <row r="2351" spans="1:4" ht="30" customHeight="1">
      <c r="A2351" s="3">
        <v>2349</v>
      </c>
      <c r="B2351" s="4" t="s">
        <v>1503</v>
      </c>
      <c r="C2351" s="4" t="str">
        <f>"杨清晏"</f>
        <v>杨清晏</v>
      </c>
      <c r="D2351" s="3" t="s">
        <v>1656</v>
      </c>
    </row>
    <row r="2352" spans="1:4" ht="30" customHeight="1">
      <c r="A2352" s="3">
        <v>2350</v>
      </c>
      <c r="B2352" s="4" t="s">
        <v>1503</v>
      </c>
      <c r="C2352" s="4" t="str">
        <f>"王又加"</f>
        <v>王又加</v>
      </c>
      <c r="D2352" s="3" t="s">
        <v>1657</v>
      </c>
    </row>
    <row r="2353" spans="1:4" ht="30" customHeight="1">
      <c r="A2353" s="3">
        <v>2351</v>
      </c>
      <c r="B2353" s="4" t="s">
        <v>1503</v>
      </c>
      <c r="C2353" s="4" t="str">
        <f>"陈水姣"</f>
        <v>陈水姣</v>
      </c>
      <c r="D2353" s="3" t="s">
        <v>843</v>
      </c>
    </row>
    <row r="2354" spans="1:4" ht="30" customHeight="1">
      <c r="A2354" s="3">
        <v>2352</v>
      </c>
      <c r="B2354" s="4" t="s">
        <v>1503</v>
      </c>
      <c r="C2354" s="4" t="str">
        <f>"鲁钰"</f>
        <v>鲁钰</v>
      </c>
      <c r="D2354" s="3" t="s">
        <v>1658</v>
      </c>
    </row>
    <row r="2355" spans="1:4" ht="30" customHeight="1">
      <c r="A2355" s="3">
        <v>2353</v>
      </c>
      <c r="B2355" s="4" t="s">
        <v>1503</v>
      </c>
      <c r="C2355" s="4" t="str">
        <f>"王梦思"</f>
        <v>王梦思</v>
      </c>
      <c r="D2355" s="3" t="s">
        <v>1659</v>
      </c>
    </row>
    <row r="2356" spans="1:4" ht="30" customHeight="1">
      <c r="A2356" s="3">
        <v>2354</v>
      </c>
      <c r="B2356" s="4" t="s">
        <v>1503</v>
      </c>
      <c r="C2356" s="4" t="str">
        <f>"尹超"</f>
        <v>尹超</v>
      </c>
      <c r="D2356" s="3" t="s">
        <v>1660</v>
      </c>
    </row>
    <row r="2357" spans="1:4" ht="30" customHeight="1">
      <c r="A2357" s="3">
        <v>2355</v>
      </c>
      <c r="B2357" s="4" t="s">
        <v>1503</v>
      </c>
      <c r="C2357" s="4" t="str">
        <f>"吕思雨"</f>
        <v>吕思雨</v>
      </c>
      <c r="D2357" s="3" t="s">
        <v>1661</v>
      </c>
    </row>
    <row r="2358" spans="1:4" ht="30" customHeight="1">
      <c r="A2358" s="3">
        <v>2356</v>
      </c>
      <c r="B2358" s="4" t="s">
        <v>1503</v>
      </c>
      <c r="C2358" s="4" t="str">
        <f>"陈秋蓉"</f>
        <v>陈秋蓉</v>
      </c>
      <c r="D2358" s="3" t="s">
        <v>425</v>
      </c>
    </row>
    <row r="2359" spans="1:4" ht="30" customHeight="1">
      <c r="A2359" s="3">
        <v>2357</v>
      </c>
      <c r="B2359" s="4" t="s">
        <v>1503</v>
      </c>
      <c r="C2359" s="4" t="str">
        <f>"钟吉玲"</f>
        <v>钟吉玲</v>
      </c>
      <c r="D2359" s="3" t="s">
        <v>781</v>
      </c>
    </row>
    <row r="2360" spans="1:4" ht="30" customHeight="1">
      <c r="A2360" s="3">
        <v>2358</v>
      </c>
      <c r="B2360" s="4" t="s">
        <v>1503</v>
      </c>
      <c r="C2360" s="4" t="str">
        <f>"吴钦"</f>
        <v>吴钦</v>
      </c>
      <c r="D2360" s="3" t="s">
        <v>1662</v>
      </c>
    </row>
    <row r="2361" spans="1:4" ht="30" customHeight="1">
      <c r="A2361" s="3">
        <v>2359</v>
      </c>
      <c r="B2361" s="4" t="s">
        <v>1503</v>
      </c>
      <c r="C2361" s="4" t="str">
        <f>"陈亮琼"</f>
        <v>陈亮琼</v>
      </c>
      <c r="D2361" s="3" t="s">
        <v>1663</v>
      </c>
    </row>
    <row r="2362" spans="1:4" ht="30" customHeight="1">
      <c r="A2362" s="3">
        <v>2360</v>
      </c>
      <c r="B2362" s="4" t="s">
        <v>1503</v>
      </c>
      <c r="C2362" s="4" t="str">
        <f>"张智音"</f>
        <v>张智音</v>
      </c>
      <c r="D2362" s="3" t="s">
        <v>1664</v>
      </c>
    </row>
    <row r="2363" spans="1:4" ht="30" customHeight="1">
      <c r="A2363" s="3">
        <v>2361</v>
      </c>
      <c r="B2363" s="4" t="s">
        <v>1503</v>
      </c>
      <c r="C2363" s="4" t="str">
        <f>"王丽聪"</f>
        <v>王丽聪</v>
      </c>
      <c r="D2363" s="3" t="s">
        <v>781</v>
      </c>
    </row>
    <row r="2364" spans="1:4" ht="30" customHeight="1">
      <c r="A2364" s="3">
        <v>2362</v>
      </c>
      <c r="B2364" s="4" t="s">
        <v>1503</v>
      </c>
      <c r="C2364" s="4" t="str">
        <f>"麦少缘"</f>
        <v>麦少缘</v>
      </c>
      <c r="D2364" s="3" t="s">
        <v>1117</v>
      </c>
    </row>
    <row r="2365" spans="1:4" ht="30" customHeight="1">
      <c r="A2365" s="3">
        <v>2363</v>
      </c>
      <c r="B2365" s="4" t="s">
        <v>1503</v>
      </c>
      <c r="C2365" s="4" t="str">
        <f>"苏艳妮"</f>
        <v>苏艳妮</v>
      </c>
      <c r="D2365" s="3" t="s">
        <v>1033</v>
      </c>
    </row>
    <row r="2366" spans="1:4" ht="30" customHeight="1">
      <c r="A2366" s="3">
        <v>2364</v>
      </c>
      <c r="B2366" s="4" t="s">
        <v>1503</v>
      </c>
      <c r="C2366" s="4" t="str">
        <f>"陈豆豆"</f>
        <v>陈豆豆</v>
      </c>
      <c r="D2366" s="3" t="s">
        <v>252</v>
      </c>
    </row>
    <row r="2367" spans="1:4" ht="30" customHeight="1">
      <c r="A2367" s="3">
        <v>2365</v>
      </c>
      <c r="B2367" s="4" t="s">
        <v>1503</v>
      </c>
      <c r="C2367" s="4" t="str">
        <f>"李小兰"</f>
        <v>李小兰</v>
      </c>
      <c r="D2367" s="3" t="s">
        <v>1309</v>
      </c>
    </row>
    <row r="2368" spans="1:4" ht="30" customHeight="1">
      <c r="A2368" s="3">
        <v>2366</v>
      </c>
      <c r="B2368" s="4" t="s">
        <v>1503</v>
      </c>
      <c r="C2368" s="4" t="str">
        <f>"吴莹莹"</f>
        <v>吴莹莹</v>
      </c>
      <c r="D2368" s="3" t="s">
        <v>1045</v>
      </c>
    </row>
    <row r="2369" spans="1:4" ht="30" customHeight="1">
      <c r="A2369" s="3">
        <v>2367</v>
      </c>
      <c r="B2369" s="4" t="s">
        <v>1503</v>
      </c>
      <c r="C2369" s="4" t="str">
        <f>"李祝秀"</f>
        <v>李祝秀</v>
      </c>
      <c r="D2369" s="3" t="s">
        <v>1405</v>
      </c>
    </row>
    <row r="2370" spans="1:4" ht="30" customHeight="1">
      <c r="A2370" s="3">
        <v>2368</v>
      </c>
      <c r="B2370" s="4" t="s">
        <v>1503</v>
      </c>
      <c r="C2370" s="4" t="str">
        <f>"黎姑美"</f>
        <v>黎姑美</v>
      </c>
      <c r="D2370" s="3" t="s">
        <v>1043</v>
      </c>
    </row>
    <row r="2371" spans="1:4" ht="30" customHeight="1">
      <c r="A2371" s="3">
        <v>2369</v>
      </c>
      <c r="B2371" s="4" t="s">
        <v>1503</v>
      </c>
      <c r="C2371" s="4" t="str">
        <f>"陆琪"</f>
        <v>陆琪</v>
      </c>
      <c r="D2371" s="3" t="s">
        <v>1665</v>
      </c>
    </row>
    <row r="2372" spans="1:4" ht="30" customHeight="1">
      <c r="A2372" s="3">
        <v>2370</v>
      </c>
      <c r="B2372" s="4" t="s">
        <v>1503</v>
      </c>
      <c r="C2372" s="4" t="str">
        <f>"蔡春娇"</f>
        <v>蔡春娇</v>
      </c>
      <c r="D2372" s="3" t="s">
        <v>25</v>
      </c>
    </row>
    <row r="2373" spans="1:4" ht="30" customHeight="1">
      <c r="A2373" s="3">
        <v>2371</v>
      </c>
      <c r="B2373" s="4" t="s">
        <v>1503</v>
      </c>
      <c r="C2373" s="4" t="str">
        <f>"吴巨玲"</f>
        <v>吴巨玲</v>
      </c>
      <c r="D2373" s="3" t="s">
        <v>1666</v>
      </c>
    </row>
    <row r="2374" spans="1:4" ht="30" customHeight="1">
      <c r="A2374" s="3">
        <v>2372</v>
      </c>
      <c r="B2374" s="4" t="s">
        <v>1503</v>
      </c>
      <c r="C2374" s="4" t="str">
        <f>"曹林格"</f>
        <v>曹林格</v>
      </c>
      <c r="D2374" s="3" t="s">
        <v>1141</v>
      </c>
    </row>
    <row r="2375" spans="1:4" ht="30" customHeight="1">
      <c r="A2375" s="3">
        <v>2373</v>
      </c>
      <c r="B2375" s="4" t="s">
        <v>1503</v>
      </c>
      <c r="C2375" s="4" t="str">
        <f>"李沂"</f>
        <v>李沂</v>
      </c>
      <c r="D2375" s="3" t="s">
        <v>1667</v>
      </c>
    </row>
    <row r="2376" spans="1:4" ht="30" customHeight="1">
      <c r="A2376" s="3">
        <v>2374</v>
      </c>
      <c r="B2376" s="4" t="s">
        <v>1503</v>
      </c>
      <c r="C2376" s="4" t="str">
        <f>"袁昭芳"</f>
        <v>袁昭芳</v>
      </c>
      <c r="D2376" s="3" t="s">
        <v>225</v>
      </c>
    </row>
    <row r="2377" spans="1:4" ht="30" customHeight="1">
      <c r="A2377" s="3">
        <v>2375</v>
      </c>
      <c r="B2377" s="4" t="s">
        <v>1503</v>
      </c>
      <c r="C2377" s="4" t="str">
        <f>"吉才丽"</f>
        <v>吉才丽</v>
      </c>
      <c r="D2377" s="3" t="s">
        <v>1668</v>
      </c>
    </row>
    <row r="2378" spans="1:4" ht="30" customHeight="1">
      <c r="A2378" s="3">
        <v>2376</v>
      </c>
      <c r="B2378" s="4" t="s">
        <v>1503</v>
      </c>
      <c r="C2378" s="4" t="str">
        <f>"符明敏"</f>
        <v>符明敏</v>
      </c>
      <c r="D2378" s="3" t="s">
        <v>1115</v>
      </c>
    </row>
    <row r="2379" spans="1:4" ht="30" customHeight="1">
      <c r="A2379" s="3">
        <v>2377</v>
      </c>
      <c r="B2379" s="4" t="s">
        <v>1503</v>
      </c>
      <c r="C2379" s="4" t="str">
        <f>"洪洋洋"</f>
        <v>洪洋洋</v>
      </c>
      <c r="D2379" s="3" t="s">
        <v>1669</v>
      </c>
    </row>
    <row r="2380" spans="1:4" ht="30" customHeight="1">
      <c r="A2380" s="3">
        <v>2378</v>
      </c>
      <c r="B2380" s="4" t="s">
        <v>1503</v>
      </c>
      <c r="C2380" s="4" t="str">
        <f>"符丹凤"</f>
        <v>符丹凤</v>
      </c>
      <c r="D2380" s="3" t="s">
        <v>1670</v>
      </c>
    </row>
    <row r="2381" spans="1:4" ht="30" customHeight="1">
      <c r="A2381" s="3">
        <v>2379</v>
      </c>
      <c r="B2381" s="4" t="s">
        <v>1503</v>
      </c>
      <c r="C2381" s="4" t="str">
        <f>"郝静"</f>
        <v>郝静</v>
      </c>
      <c r="D2381" s="3" t="s">
        <v>1671</v>
      </c>
    </row>
    <row r="2382" spans="1:4" ht="30" customHeight="1">
      <c r="A2382" s="3">
        <v>2380</v>
      </c>
      <c r="B2382" s="4" t="s">
        <v>1503</v>
      </c>
      <c r="C2382" s="4" t="str">
        <f>"刘小霞"</f>
        <v>刘小霞</v>
      </c>
      <c r="D2382" s="3" t="s">
        <v>1672</v>
      </c>
    </row>
    <row r="2383" spans="1:4" ht="30" customHeight="1">
      <c r="A2383" s="3">
        <v>2381</v>
      </c>
      <c r="B2383" s="4" t="s">
        <v>1503</v>
      </c>
      <c r="C2383" s="4" t="str">
        <f>"温秀红"</f>
        <v>温秀红</v>
      </c>
      <c r="D2383" s="3" t="s">
        <v>1673</v>
      </c>
    </row>
    <row r="2384" spans="1:4" ht="30" customHeight="1">
      <c r="A2384" s="3">
        <v>2382</v>
      </c>
      <c r="B2384" s="4" t="s">
        <v>1503</v>
      </c>
      <c r="C2384" s="4" t="str">
        <f>"吴美燕"</f>
        <v>吴美燕</v>
      </c>
      <c r="D2384" s="3" t="s">
        <v>1056</v>
      </c>
    </row>
    <row r="2385" spans="1:4" ht="30" customHeight="1">
      <c r="A2385" s="3">
        <v>2383</v>
      </c>
      <c r="B2385" s="4" t="s">
        <v>1503</v>
      </c>
      <c r="C2385" s="4" t="str">
        <f>"黄小丽"</f>
        <v>黄小丽</v>
      </c>
      <c r="D2385" s="3" t="s">
        <v>953</v>
      </c>
    </row>
    <row r="2386" spans="1:4" ht="30" customHeight="1">
      <c r="A2386" s="3">
        <v>2384</v>
      </c>
      <c r="B2386" s="4" t="s">
        <v>1503</v>
      </c>
      <c r="C2386" s="4" t="str">
        <f>"汤建瑜"</f>
        <v>汤建瑜</v>
      </c>
      <c r="D2386" s="3" t="s">
        <v>347</v>
      </c>
    </row>
    <row r="2387" spans="1:4" ht="30" customHeight="1">
      <c r="A2387" s="3">
        <v>2385</v>
      </c>
      <c r="B2387" s="4" t="s">
        <v>1503</v>
      </c>
      <c r="C2387" s="4" t="str">
        <f>"吴仙芹"</f>
        <v>吴仙芹</v>
      </c>
      <c r="D2387" s="3" t="s">
        <v>1674</v>
      </c>
    </row>
    <row r="2388" spans="1:4" ht="30" customHeight="1">
      <c r="A2388" s="3">
        <v>2386</v>
      </c>
      <c r="B2388" s="4" t="s">
        <v>1503</v>
      </c>
      <c r="C2388" s="4" t="str">
        <f>"潘宏"</f>
        <v>潘宏</v>
      </c>
      <c r="D2388" s="3" t="s">
        <v>1675</v>
      </c>
    </row>
    <row r="2389" spans="1:4" ht="30" customHeight="1">
      <c r="A2389" s="3">
        <v>2387</v>
      </c>
      <c r="B2389" s="4" t="s">
        <v>1503</v>
      </c>
      <c r="C2389" s="4" t="str">
        <f>"田园园"</f>
        <v>田园园</v>
      </c>
      <c r="D2389" s="3" t="s">
        <v>1676</v>
      </c>
    </row>
    <row r="2390" spans="1:4" ht="30" customHeight="1">
      <c r="A2390" s="3">
        <v>2388</v>
      </c>
      <c r="B2390" s="4" t="s">
        <v>1503</v>
      </c>
      <c r="C2390" s="4" t="str">
        <f>"欧琳琳"</f>
        <v>欧琳琳</v>
      </c>
      <c r="D2390" s="3" t="s">
        <v>817</v>
      </c>
    </row>
    <row r="2391" spans="1:4" ht="30" customHeight="1">
      <c r="A2391" s="3">
        <v>2389</v>
      </c>
      <c r="B2391" s="4" t="s">
        <v>1503</v>
      </c>
      <c r="C2391" s="4" t="str">
        <f>"姜妍妍"</f>
        <v>姜妍妍</v>
      </c>
      <c r="D2391" s="3" t="s">
        <v>1379</v>
      </c>
    </row>
    <row r="2392" spans="1:4" ht="30" customHeight="1">
      <c r="A2392" s="3">
        <v>2390</v>
      </c>
      <c r="B2392" s="4" t="s">
        <v>1503</v>
      </c>
      <c r="C2392" s="4" t="str">
        <f>"王一伊"</f>
        <v>王一伊</v>
      </c>
      <c r="D2392" s="3" t="s">
        <v>78</v>
      </c>
    </row>
    <row r="2393" spans="1:4" ht="30" customHeight="1">
      <c r="A2393" s="3">
        <v>2391</v>
      </c>
      <c r="B2393" s="4" t="s">
        <v>1503</v>
      </c>
      <c r="C2393" s="4" t="str">
        <f>"李玥"</f>
        <v>李玥</v>
      </c>
      <c r="D2393" s="3" t="s">
        <v>1677</v>
      </c>
    </row>
    <row r="2394" spans="1:4" ht="30" customHeight="1">
      <c r="A2394" s="3">
        <v>2392</v>
      </c>
      <c r="B2394" s="4" t="s">
        <v>1503</v>
      </c>
      <c r="C2394" s="4" t="str">
        <f>"吴娴"</f>
        <v>吴娴</v>
      </c>
      <c r="D2394" s="3" t="s">
        <v>1678</v>
      </c>
    </row>
    <row r="2395" spans="1:4" ht="30" customHeight="1">
      <c r="A2395" s="3">
        <v>2393</v>
      </c>
      <c r="B2395" s="4" t="s">
        <v>1503</v>
      </c>
      <c r="C2395" s="4" t="str">
        <f>"黄文"</f>
        <v>黄文</v>
      </c>
      <c r="D2395" s="3" t="s">
        <v>1354</v>
      </c>
    </row>
    <row r="2396" spans="1:4" ht="30" customHeight="1">
      <c r="A2396" s="3">
        <v>2394</v>
      </c>
      <c r="B2396" s="4" t="s">
        <v>1503</v>
      </c>
      <c r="C2396" s="4" t="str">
        <f>"颜煜"</f>
        <v>颜煜</v>
      </c>
      <c r="D2396" s="3" t="s">
        <v>21</v>
      </c>
    </row>
    <row r="2397" spans="1:4" ht="30" customHeight="1">
      <c r="A2397" s="3">
        <v>2395</v>
      </c>
      <c r="B2397" s="4" t="s">
        <v>1503</v>
      </c>
      <c r="C2397" s="4" t="str">
        <f>"黎璇"</f>
        <v>黎璇</v>
      </c>
      <c r="D2397" s="3" t="s">
        <v>1679</v>
      </c>
    </row>
    <row r="2398" spans="1:4" ht="30" customHeight="1">
      <c r="A2398" s="3">
        <v>2396</v>
      </c>
      <c r="B2398" s="4" t="s">
        <v>1503</v>
      </c>
      <c r="C2398" s="4" t="str">
        <f>"李嫦"</f>
        <v>李嫦</v>
      </c>
      <c r="D2398" s="3" t="s">
        <v>1680</v>
      </c>
    </row>
    <row r="2399" spans="1:4" ht="30" customHeight="1">
      <c r="A2399" s="3">
        <v>2397</v>
      </c>
      <c r="B2399" s="4" t="s">
        <v>1503</v>
      </c>
      <c r="C2399" s="4" t="str">
        <f>"李敏"</f>
        <v>李敏</v>
      </c>
      <c r="D2399" s="3" t="s">
        <v>84</v>
      </c>
    </row>
    <row r="2400" spans="1:4" ht="30" customHeight="1">
      <c r="A2400" s="3">
        <v>2398</v>
      </c>
      <c r="B2400" s="4" t="s">
        <v>1503</v>
      </c>
      <c r="C2400" s="4" t="str">
        <f>"韦淑青"</f>
        <v>韦淑青</v>
      </c>
      <c r="D2400" s="3" t="s">
        <v>1556</v>
      </c>
    </row>
    <row r="2401" spans="1:4" ht="30" customHeight="1">
      <c r="A2401" s="3">
        <v>2399</v>
      </c>
      <c r="B2401" s="4" t="s">
        <v>1503</v>
      </c>
      <c r="C2401" s="4" t="str">
        <f>"苏天安"</f>
        <v>苏天安</v>
      </c>
      <c r="D2401" s="3" t="s">
        <v>1681</v>
      </c>
    </row>
    <row r="2402" spans="1:4" ht="30" customHeight="1">
      <c r="A2402" s="3">
        <v>2400</v>
      </c>
      <c r="B2402" s="4" t="s">
        <v>1503</v>
      </c>
      <c r="C2402" s="4" t="str">
        <f>"邢芳"</f>
        <v>邢芳</v>
      </c>
      <c r="D2402" s="3" t="s">
        <v>729</v>
      </c>
    </row>
    <row r="2403" spans="1:4" ht="30" customHeight="1">
      <c r="A2403" s="3">
        <v>2401</v>
      </c>
      <c r="B2403" s="4" t="s">
        <v>1503</v>
      </c>
      <c r="C2403" s="4" t="str">
        <f>"周玕"</f>
        <v>周玕</v>
      </c>
      <c r="D2403" s="3" t="s">
        <v>1682</v>
      </c>
    </row>
    <row r="2404" spans="1:4" ht="30" customHeight="1">
      <c r="A2404" s="3">
        <v>2402</v>
      </c>
      <c r="B2404" s="4" t="s">
        <v>1503</v>
      </c>
      <c r="C2404" s="4" t="str">
        <f>"董豫琼"</f>
        <v>董豫琼</v>
      </c>
      <c r="D2404" s="3" t="s">
        <v>359</v>
      </c>
    </row>
    <row r="2405" spans="1:4" ht="30" customHeight="1">
      <c r="A2405" s="3">
        <v>2403</v>
      </c>
      <c r="B2405" s="4" t="s">
        <v>1503</v>
      </c>
      <c r="C2405" s="4" t="str">
        <f>"孙丽媚"</f>
        <v>孙丽媚</v>
      </c>
      <c r="D2405" s="3" t="s">
        <v>708</v>
      </c>
    </row>
    <row r="2406" spans="1:4" ht="30" customHeight="1">
      <c r="A2406" s="3">
        <v>2404</v>
      </c>
      <c r="B2406" s="4" t="s">
        <v>1503</v>
      </c>
      <c r="C2406" s="4" t="str">
        <f>"符秀珠"</f>
        <v>符秀珠</v>
      </c>
      <c r="D2406" s="3" t="s">
        <v>1683</v>
      </c>
    </row>
    <row r="2407" spans="1:4" ht="30" customHeight="1">
      <c r="A2407" s="3">
        <v>2405</v>
      </c>
      <c r="B2407" s="4" t="s">
        <v>1503</v>
      </c>
      <c r="C2407" s="4" t="str">
        <f>"陈瑞玲"</f>
        <v>陈瑞玲</v>
      </c>
      <c r="D2407" s="3" t="s">
        <v>1684</v>
      </c>
    </row>
    <row r="2408" spans="1:4" ht="30" customHeight="1">
      <c r="A2408" s="3">
        <v>2406</v>
      </c>
      <c r="B2408" s="4" t="s">
        <v>1503</v>
      </c>
      <c r="C2408" s="4" t="str">
        <f>"蒋春艳"</f>
        <v>蒋春艳</v>
      </c>
      <c r="D2408" s="3" t="s">
        <v>1685</v>
      </c>
    </row>
    <row r="2409" spans="1:4" ht="30" customHeight="1">
      <c r="A2409" s="3">
        <v>2407</v>
      </c>
      <c r="B2409" s="4" t="s">
        <v>1503</v>
      </c>
      <c r="C2409" s="4" t="str">
        <f>"苏云珍"</f>
        <v>苏云珍</v>
      </c>
      <c r="D2409" s="3" t="s">
        <v>1686</v>
      </c>
    </row>
    <row r="2410" spans="1:4" ht="30" customHeight="1">
      <c r="A2410" s="3">
        <v>2408</v>
      </c>
      <c r="B2410" s="4" t="s">
        <v>1503</v>
      </c>
      <c r="C2410" s="4" t="str">
        <f>"罗少静"</f>
        <v>罗少静</v>
      </c>
      <c r="D2410" s="3" t="s">
        <v>1687</v>
      </c>
    </row>
    <row r="2411" spans="1:4" ht="30" customHeight="1">
      <c r="A2411" s="3">
        <v>2409</v>
      </c>
      <c r="B2411" s="4" t="s">
        <v>1503</v>
      </c>
      <c r="C2411" s="4" t="str">
        <f>"高文"</f>
        <v>高文</v>
      </c>
      <c r="D2411" s="3" t="s">
        <v>1688</v>
      </c>
    </row>
    <row r="2412" spans="1:4" ht="30" customHeight="1">
      <c r="A2412" s="3">
        <v>2410</v>
      </c>
      <c r="B2412" s="4" t="s">
        <v>1503</v>
      </c>
      <c r="C2412" s="4" t="str">
        <f>"符海鲜"</f>
        <v>符海鲜</v>
      </c>
      <c r="D2412" s="3" t="s">
        <v>1415</v>
      </c>
    </row>
    <row r="2413" spans="1:4" ht="30" customHeight="1">
      <c r="A2413" s="3">
        <v>2411</v>
      </c>
      <c r="B2413" s="4" t="s">
        <v>1503</v>
      </c>
      <c r="C2413" s="4" t="str">
        <f>"吴鱼"</f>
        <v>吴鱼</v>
      </c>
      <c r="D2413" s="3" t="s">
        <v>1689</v>
      </c>
    </row>
    <row r="2414" spans="1:4" ht="30" customHeight="1">
      <c r="A2414" s="3">
        <v>2412</v>
      </c>
      <c r="B2414" s="4" t="s">
        <v>1503</v>
      </c>
      <c r="C2414" s="4" t="str">
        <f>"陈琪琦"</f>
        <v>陈琪琦</v>
      </c>
      <c r="D2414" s="3" t="s">
        <v>277</v>
      </c>
    </row>
    <row r="2415" spans="1:4" ht="30" customHeight="1">
      <c r="A2415" s="3">
        <v>2413</v>
      </c>
      <c r="B2415" s="4" t="s">
        <v>1503</v>
      </c>
      <c r="C2415" s="4" t="str">
        <f>"田慧"</f>
        <v>田慧</v>
      </c>
      <c r="D2415" s="3" t="s">
        <v>1690</v>
      </c>
    </row>
    <row r="2416" spans="1:4" ht="30" customHeight="1">
      <c r="A2416" s="3">
        <v>2414</v>
      </c>
      <c r="B2416" s="4" t="s">
        <v>1503</v>
      </c>
      <c r="C2416" s="4" t="str">
        <f>"许文"</f>
        <v>许文</v>
      </c>
      <c r="D2416" s="3" t="s">
        <v>1691</v>
      </c>
    </row>
    <row r="2417" spans="1:4" ht="30" customHeight="1">
      <c r="A2417" s="3">
        <v>2415</v>
      </c>
      <c r="B2417" s="4" t="s">
        <v>1503</v>
      </c>
      <c r="C2417" s="4" t="str">
        <f>"胡蕾"</f>
        <v>胡蕾</v>
      </c>
      <c r="D2417" s="3" t="s">
        <v>1692</v>
      </c>
    </row>
    <row r="2418" spans="1:4" ht="30" customHeight="1">
      <c r="A2418" s="3">
        <v>2416</v>
      </c>
      <c r="B2418" s="4" t="s">
        <v>1503</v>
      </c>
      <c r="C2418" s="4" t="str">
        <f>"陈美伶"</f>
        <v>陈美伶</v>
      </c>
      <c r="D2418" s="3" t="s">
        <v>1693</v>
      </c>
    </row>
    <row r="2419" spans="1:4" ht="30" customHeight="1">
      <c r="A2419" s="3">
        <v>2417</v>
      </c>
      <c r="B2419" s="4" t="s">
        <v>1503</v>
      </c>
      <c r="C2419" s="4" t="str">
        <f>"刘南妃"</f>
        <v>刘南妃</v>
      </c>
      <c r="D2419" s="3" t="s">
        <v>1694</v>
      </c>
    </row>
    <row r="2420" spans="1:4" ht="30" customHeight="1">
      <c r="A2420" s="3">
        <v>2418</v>
      </c>
      <c r="B2420" s="4" t="s">
        <v>1503</v>
      </c>
      <c r="C2420" s="4" t="str">
        <f>"邹兰芳"</f>
        <v>邹兰芳</v>
      </c>
      <c r="D2420" s="3" t="s">
        <v>1695</v>
      </c>
    </row>
    <row r="2421" spans="1:4" ht="30" customHeight="1">
      <c r="A2421" s="3">
        <v>2419</v>
      </c>
      <c r="B2421" s="4" t="s">
        <v>1503</v>
      </c>
      <c r="C2421" s="4" t="str">
        <f>"简美娥"</f>
        <v>简美娥</v>
      </c>
      <c r="D2421" s="3" t="s">
        <v>852</v>
      </c>
    </row>
    <row r="2422" spans="1:4" ht="30" customHeight="1">
      <c r="A2422" s="3">
        <v>2420</v>
      </c>
      <c r="B2422" s="4" t="s">
        <v>1503</v>
      </c>
      <c r="C2422" s="4" t="str">
        <f>"高芳琳"</f>
        <v>高芳琳</v>
      </c>
      <c r="D2422" s="3" t="s">
        <v>1696</v>
      </c>
    </row>
    <row r="2423" spans="1:4" ht="30" customHeight="1">
      <c r="A2423" s="3">
        <v>2421</v>
      </c>
      <c r="B2423" s="4" t="s">
        <v>1503</v>
      </c>
      <c r="C2423" s="4" t="str">
        <f>"陈小妹"</f>
        <v>陈小妹</v>
      </c>
      <c r="D2423" s="3" t="s">
        <v>1697</v>
      </c>
    </row>
    <row r="2424" spans="1:4" ht="30" customHeight="1">
      <c r="A2424" s="3">
        <v>2422</v>
      </c>
      <c r="B2424" s="4" t="s">
        <v>1503</v>
      </c>
      <c r="C2424" s="4" t="str">
        <f>"孙振华"</f>
        <v>孙振华</v>
      </c>
      <c r="D2424" s="3" t="s">
        <v>1698</v>
      </c>
    </row>
    <row r="2425" spans="1:4" ht="30" customHeight="1">
      <c r="A2425" s="3">
        <v>2423</v>
      </c>
      <c r="B2425" s="4" t="s">
        <v>1503</v>
      </c>
      <c r="C2425" s="4" t="str">
        <f>"王环樱"</f>
        <v>王环樱</v>
      </c>
      <c r="D2425" s="3" t="s">
        <v>1443</v>
      </c>
    </row>
    <row r="2426" spans="1:4" ht="30" customHeight="1">
      <c r="A2426" s="3">
        <v>2424</v>
      </c>
      <c r="B2426" s="4" t="s">
        <v>1503</v>
      </c>
      <c r="C2426" s="4" t="str">
        <f>"温清钰"</f>
        <v>温清钰</v>
      </c>
      <c r="D2426" s="3" t="s">
        <v>867</v>
      </c>
    </row>
    <row r="2427" spans="1:4" ht="30" customHeight="1">
      <c r="A2427" s="3">
        <v>2425</v>
      </c>
      <c r="B2427" s="4" t="s">
        <v>1503</v>
      </c>
      <c r="C2427" s="4" t="str">
        <f>"符文玉"</f>
        <v>符文玉</v>
      </c>
      <c r="D2427" s="3" t="s">
        <v>1699</v>
      </c>
    </row>
    <row r="2428" spans="1:4" ht="30" customHeight="1">
      <c r="A2428" s="3">
        <v>2426</v>
      </c>
      <c r="B2428" s="4" t="s">
        <v>1503</v>
      </c>
      <c r="C2428" s="4" t="str">
        <f>"郑斌云"</f>
        <v>郑斌云</v>
      </c>
      <c r="D2428" s="3" t="s">
        <v>1595</v>
      </c>
    </row>
    <row r="2429" spans="1:4" ht="30" customHeight="1">
      <c r="A2429" s="3">
        <v>2427</v>
      </c>
      <c r="B2429" s="4" t="s">
        <v>1503</v>
      </c>
      <c r="C2429" s="4" t="str">
        <f>"杨雪清"</f>
        <v>杨雪清</v>
      </c>
      <c r="D2429" s="3" t="s">
        <v>900</v>
      </c>
    </row>
    <row r="2430" spans="1:4" ht="30" customHeight="1">
      <c r="A2430" s="3">
        <v>2428</v>
      </c>
      <c r="B2430" s="4" t="s">
        <v>1503</v>
      </c>
      <c r="C2430" s="4" t="str">
        <f>"方俪颖"</f>
        <v>方俪颖</v>
      </c>
      <c r="D2430" s="3" t="s">
        <v>1700</v>
      </c>
    </row>
    <row r="2431" spans="1:4" ht="30" customHeight="1">
      <c r="A2431" s="3">
        <v>2429</v>
      </c>
      <c r="B2431" s="4" t="s">
        <v>1503</v>
      </c>
      <c r="C2431" s="4" t="str">
        <f>"黄向"</f>
        <v>黄向</v>
      </c>
      <c r="D2431" s="3" t="s">
        <v>1701</v>
      </c>
    </row>
    <row r="2432" spans="1:4" ht="30" customHeight="1">
      <c r="A2432" s="3">
        <v>2430</v>
      </c>
      <c r="B2432" s="4" t="s">
        <v>1503</v>
      </c>
      <c r="C2432" s="4" t="str">
        <f>"王柳婷"</f>
        <v>王柳婷</v>
      </c>
      <c r="D2432" s="3" t="s">
        <v>839</v>
      </c>
    </row>
    <row r="2433" spans="1:4" ht="30" customHeight="1">
      <c r="A2433" s="3">
        <v>2431</v>
      </c>
      <c r="B2433" s="4" t="s">
        <v>1503</v>
      </c>
      <c r="C2433" s="4" t="str">
        <f>"刘三凤"</f>
        <v>刘三凤</v>
      </c>
      <c r="D2433" s="3" t="s">
        <v>1702</v>
      </c>
    </row>
    <row r="2434" spans="1:4" ht="30" customHeight="1">
      <c r="A2434" s="3">
        <v>2432</v>
      </c>
      <c r="B2434" s="4" t="s">
        <v>1503</v>
      </c>
      <c r="C2434" s="4" t="str">
        <f>"卜开英"</f>
        <v>卜开英</v>
      </c>
      <c r="D2434" s="3" t="s">
        <v>629</v>
      </c>
    </row>
    <row r="2435" spans="1:4" ht="30" customHeight="1">
      <c r="A2435" s="3">
        <v>2433</v>
      </c>
      <c r="B2435" s="4" t="s">
        <v>1503</v>
      </c>
      <c r="C2435" s="4" t="str">
        <f>"黄玲玲"</f>
        <v>黄玲玲</v>
      </c>
      <c r="D2435" s="3" t="s">
        <v>1703</v>
      </c>
    </row>
    <row r="2436" spans="1:4" ht="30" customHeight="1">
      <c r="A2436" s="3">
        <v>2434</v>
      </c>
      <c r="B2436" s="4" t="s">
        <v>1503</v>
      </c>
      <c r="C2436" s="4" t="str">
        <f>"林书梅"</f>
        <v>林书梅</v>
      </c>
      <c r="D2436" s="3" t="s">
        <v>1704</v>
      </c>
    </row>
    <row r="2437" spans="1:4" ht="30" customHeight="1">
      <c r="A2437" s="3">
        <v>2435</v>
      </c>
      <c r="B2437" s="4" t="s">
        <v>1503</v>
      </c>
      <c r="C2437" s="4" t="str">
        <f>"裴旭"</f>
        <v>裴旭</v>
      </c>
      <c r="D2437" s="3" t="s">
        <v>465</v>
      </c>
    </row>
    <row r="2438" spans="1:4" ht="30" customHeight="1">
      <c r="A2438" s="3">
        <v>2436</v>
      </c>
      <c r="B2438" s="4" t="s">
        <v>1503</v>
      </c>
      <c r="C2438" s="4" t="str">
        <f>"李滔"</f>
        <v>李滔</v>
      </c>
      <c r="D2438" s="3" t="s">
        <v>1705</v>
      </c>
    </row>
    <row r="2439" spans="1:4" ht="30" customHeight="1">
      <c r="A2439" s="3">
        <v>2437</v>
      </c>
      <c r="B2439" s="4" t="s">
        <v>1503</v>
      </c>
      <c r="C2439" s="4" t="str">
        <f>"符梅丽"</f>
        <v>符梅丽</v>
      </c>
      <c r="D2439" s="3" t="s">
        <v>1706</v>
      </c>
    </row>
    <row r="2440" spans="1:4" ht="30" customHeight="1">
      <c r="A2440" s="3">
        <v>2438</v>
      </c>
      <c r="B2440" s="4" t="s">
        <v>1503</v>
      </c>
      <c r="C2440" s="4" t="str">
        <f>"欧美仪"</f>
        <v>欧美仪</v>
      </c>
      <c r="D2440" s="3" t="s">
        <v>366</v>
      </c>
    </row>
    <row r="2441" spans="1:4" ht="30" customHeight="1">
      <c r="A2441" s="3">
        <v>2439</v>
      </c>
      <c r="B2441" s="4" t="s">
        <v>1503</v>
      </c>
      <c r="C2441" s="4" t="str">
        <f>"黄小滨"</f>
        <v>黄小滨</v>
      </c>
      <c r="D2441" s="3" t="s">
        <v>1707</v>
      </c>
    </row>
    <row r="2442" spans="1:4" ht="30" customHeight="1">
      <c r="A2442" s="3">
        <v>2440</v>
      </c>
      <c r="B2442" s="4" t="s">
        <v>1503</v>
      </c>
      <c r="C2442" s="4" t="str">
        <f>"徐莉雅"</f>
        <v>徐莉雅</v>
      </c>
      <c r="D2442" s="3" t="s">
        <v>717</v>
      </c>
    </row>
    <row r="2443" spans="1:4" ht="30" customHeight="1">
      <c r="A2443" s="3">
        <v>2441</v>
      </c>
      <c r="B2443" s="4" t="s">
        <v>1503</v>
      </c>
      <c r="C2443" s="4" t="str">
        <f>"孙鸿婉"</f>
        <v>孙鸿婉</v>
      </c>
      <c r="D2443" s="3" t="s">
        <v>52</v>
      </c>
    </row>
    <row r="2444" spans="1:4" ht="30" customHeight="1">
      <c r="A2444" s="3">
        <v>2442</v>
      </c>
      <c r="B2444" s="4" t="s">
        <v>1503</v>
      </c>
      <c r="C2444" s="4" t="str">
        <f>"黎棉棉"</f>
        <v>黎棉棉</v>
      </c>
      <c r="D2444" s="3" t="s">
        <v>902</v>
      </c>
    </row>
    <row r="2445" spans="1:4" ht="30" customHeight="1">
      <c r="A2445" s="3">
        <v>2443</v>
      </c>
      <c r="B2445" s="4" t="s">
        <v>1503</v>
      </c>
      <c r="C2445" s="4" t="str">
        <f>"桂小孟"</f>
        <v>桂小孟</v>
      </c>
      <c r="D2445" s="3" t="s">
        <v>1708</v>
      </c>
    </row>
    <row r="2446" spans="1:4" ht="30" customHeight="1">
      <c r="A2446" s="3">
        <v>2444</v>
      </c>
      <c r="B2446" s="4" t="s">
        <v>1503</v>
      </c>
      <c r="C2446" s="4" t="str">
        <f>"曾琪"</f>
        <v>曾琪</v>
      </c>
      <c r="D2446" s="3" t="s">
        <v>1709</v>
      </c>
    </row>
    <row r="2447" spans="1:4" ht="30" customHeight="1">
      <c r="A2447" s="3">
        <v>2445</v>
      </c>
      <c r="B2447" s="4" t="s">
        <v>1503</v>
      </c>
      <c r="C2447" s="4" t="str">
        <f>"梁怡倩"</f>
        <v>梁怡倩</v>
      </c>
      <c r="D2447" s="3" t="s">
        <v>723</v>
      </c>
    </row>
    <row r="2448" spans="1:4" ht="30" customHeight="1">
      <c r="A2448" s="3">
        <v>2446</v>
      </c>
      <c r="B2448" s="4" t="s">
        <v>1503</v>
      </c>
      <c r="C2448" s="4" t="str">
        <f>"林少玲"</f>
        <v>林少玲</v>
      </c>
      <c r="D2448" s="3" t="s">
        <v>1024</v>
      </c>
    </row>
    <row r="2449" spans="1:4" ht="30" customHeight="1">
      <c r="A2449" s="3">
        <v>2447</v>
      </c>
      <c r="B2449" s="4" t="s">
        <v>1503</v>
      </c>
      <c r="C2449" s="4" t="str">
        <f>"陈莹"</f>
        <v>陈莹</v>
      </c>
      <c r="D2449" s="3" t="s">
        <v>68</v>
      </c>
    </row>
    <row r="2450" spans="1:4" ht="30" customHeight="1">
      <c r="A2450" s="3">
        <v>2448</v>
      </c>
      <c r="B2450" s="4" t="s">
        <v>1503</v>
      </c>
      <c r="C2450" s="4" t="str">
        <f>"张国琴"</f>
        <v>张国琴</v>
      </c>
      <c r="D2450" s="3" t="s">
        <v>1710</v>
      </c>
    </row>
    <row r="2451" spans="1:4" ht="30" customHeight="1">
      <c r="A2451" s="3">
        <v>2449</v>
      </c>
      <c r="B2451" s="4" t="s">
        <v>1503</v>
      </c>
      <c r="C2451" s="4" t="str">
        <f>"翁娇丽"</f>
        <v>翁娇丽</v>
      </c>
      <c r="D2451" s="3" t="s">
        <v>1711</v>
      </c>
    </row>
    <row r="2452" spans="1:4" ht="30" customHeight="1">
      <c r="A2452" s="3">
        <v>2450</v>
      </c>
      <c r="B2452" s="4" t="s">
        <v>1503</v>
      </c>
      <c r="C2452" s="4" t="str">
        <f>"李秋桦"</f>
        <v>李秋桦</v>
      </c>
      <c r="D2452" s="3" t="s">
        <v>590</v>
      </c>
    </row>
    <row r="2453" spans="1:4" ht="30" customHeight="1">
      <c r="A2453" s="3">
        <v>2451</v>
      </c>
      <c r="B2453" s="4" t="s">
        <v>1503</v>
      </c>
      <c r="C2453" s="4" t="str">
        <f>"王艺瑾"</f>
        <v>王艺瑾</v>
      </c>
      <c r="D2453" s="3" t="s">
        <v>469</v>
      </c>
    </row>
    <row r="2454" spans="1:4" ht="30" customHeight="1">
      <c r="A2454" s="3">
        <v>2452</v>
      </c>
      <c r="B2454" s="4" t="s">
        <v>1503</v>
      </c>
      <c r="C2454" s="4" t="str">
        <f>"陈达纯"</f>
        <v>陈达纯</v>
      </c>
      <c r="D2454" s="3" t="s">
        <v>334</v>
      </c>
    </row>
    <row r="2455" spans="1:4" ht="30" customHeight="1">
      <c r="A2455" s="3">
        <v>2453</v>
      </c>
      <c r="B2455" s="4" t="s">
        <v>1503</v>
      </c>
      <c r="C2455" s="4" t="str">
        <f>"蔡雯"</f>
        <v>蔡雯</v>
      </c>
      <c r="D2455" s="3" t="s">
        <v>1712</v>
      </c>
    </row>
    <row r="2456" spans="1:4" ht="30" customHeight="1">
      <c r="A2456" s="3">
        <v>2454</v>
      </c>
      <c r="B2456" s="4" t="s">
        <v>1503</v>
      </c>
      <c r="C2456" s="4" t="str">
        <f>"邝琼容"</f>
        <v>邝琼容</v>
      </c>
      <c r="D2456" s="3" t="s">
        <v>1713</v>
      </c>
    </row>
    <row r="2457" spans="1:4" ht="30" customHeight="1">
      <c r="A2457" s="3">
        <v>2455</v>
      </c>
      <c r="B2457" s="4" t="s">
        <v>1503</v>
      </c>
      <c r="C2457" s="4" t="str">
        <f>"王慧珍"</f>
        <v>王慧珍</v>
      </c>
      <c r="D2457" s="3" t="s">
        <v>1714</v>
      </c>
    </row>
    <row r="2458" spans="1:4" ht="30" customHeight="1">
      <c r="A2458" s="3">
        <v>2456</v>
      </c>
      <c r="B2458" s="4" t="s">
        <v>1503</v>
      </c>
      <c r="C2458" s="4" t="str">
        <f>"杨萍"</f>
        <v>杨萍</v>
      </c>
      <c r="D2458" s="3" t="s">
        <v>1049</v>
      </c>
    </row>
    <row r="2459" spans="1:4" ht="30" customHeight="1">
      <c r="A2459" s="3">
        <v>2457</v>
      </c>
      <c r="B2459" s="4" t="s">
        <v>1503</v>
      </c>
      <c r="C2459" s="4" t="str">
        <f>"郑月明"</f>
        <v>郑月明</v>
      </c>
      <c r="D2459" s="3" t="s">
        <v>220</v>
      </c>
    </row>
    <row r="2460" spans="1:4" ht="30" customHeight="1">
      <c r="A2460" s="3">
        <v>2458</v>
      </c>
      <c r="B2460" s="4" t="s">
        <v>1503</v>
      </c>
      <c r="C2460" s="4" t="str">
        <f>"崔阳"</f>
        <v>崔阳</v>
      </c>
      <c r="D2460" s="3" t="s">
        <v>1715</v>
      </c>
    </row>
    <row r="2461" spans="1:4" ht="30" customHeight="1">
      <c r="A2461" s="3">
        <v>2459</v>
      </c>
      <c r="B2461" s="4" t="s">
        <v>1503</v>
      </c>
      <c r="C2461" s="4" t="str">
        <f>"翁海燕"</f>
        <v>翁海燕</v>
      </c>
      <c r="D2461" s="3" t="s">
        <v>332</v>
      </c>
    </row>
    <row r="2462" spans="1:4" ht="30" customHeight="1">
      <c r="A2462" s="3">
        <v>2460</v>
      </c>
      <c r="B2462" s="4" t="s">
        <v>1503</v>
      </c>
      <c r="C2462" s="4" t="str">
        <f>"雷媛媛"</f>
        <v>雷媛媛</v>
      </c>
      <c r="D2462" s="3" t="s">
        <v>1716</v>
      </c>
    </row>
    <row r="2463" spans="1:4" ht="30" customHeight="1">
      <c r="A2463" s="3">
        <v>2461</v>
      </c>
      <c r="B2463" s="4" t="s">
        <v>1503</v>
      </c>
      <c r="C2463" s="4" t="str">
        <f>"林声芳"</f>
        <v>林声芳</v>
      </c>
      <c r="D2463" s="3" t="s">
        <v>1717</v>
      </c>
    </row>
    <row r="2464" spans="1:4" ht="30" customHeight="1">
      <c r="A2464" s="3">
        <v>2462</v>
      </c>
      <c r="B2464" s="4" t="s">
        <v>1503</v>
      </c>
      <c r="C2464" s="4" t="str">
        <f>"谭双英"</f>
        <v>谭双英</v>
      </c>
      <c r="D2464" s="3" t="s">
        <v>1718</v>
      </c>
    </row>
    <row r="2465" spans="1:4" ht="30" customHeight="1">
      <c r="A2465" s="3">
        <v>2463</v>
      </c>
      <c r="B2465" s="4" t="s">
        <v>1503</v>
      </c>
      <c r="C2465" s="4" t="str">
        <f>"蒲佳雪"</f>
        <v>蒲佳雪</v>
      </c>
      <c r="D2465" s="3" t="s">
        <v>1276</v>
      </c>
    </row>
    <row r="2466" spans="1:4" ht="30" customHeight="1">
      <c r="A2466" s="3">
        <v>2464</v>
      </c>
      <c r="B2466" s="4" t="s">
        <v>1503</v>
      </c>
      <c r="C2466" s="4" t="str">
        <f>"王玉霞"</f>
        <v>王玉霞</v>
      </c>
      <c r="D2466" s="3" t="s">
        <v>1719</v>
      </c>
    </row>
    <row r="2467" spans="1:4" ht="30" customHeight="1">
      <c r="A2467" s="3">
        <v>2465</v>
      </c>
      <c r="B2467" s="4" t="s">
        <v>1720</v>
      </c>
      <c r="C2467" s="4" t="str">
        <f>"罗婷婷"</f>
        <v>罗婷婷</v>
      </c>
      <c r="D2467" s="3" t="s">
        <v>1721</v>
      </c>
    </row>
    <row r="2468" spans="1:4" ht="30" customHeight="1">
      <c r="A2468" s="3">
        <v>2466</v>
      </c>
      <c r="B2468" s="4" t="s">
        <v>1720</v>
      </c>
      <c r="C2468" s="4" t="str">
        <f>"王雅婷"</f>
        <v>王雅婷</v>
      </c>
      <c r="D2468" s="3" t="s">
        <v>1722</v>
      </c>
    </row>
    <row r="2469" spans="1:4" ht="30" customHeight="1">
      <c r="A2469" s="3">
        <v>2467</v>
      </c>
      <c r="B2469" s="4" t="s">
        <v>1720</v>
      </c>
      <c r="C2469" s="4" t="str">
        <f>"李丽君"</f>
        <v>李丽君</v>
      </c>
      <c r="D2469" s="3" t="s">
        <v>1711</v>
      </c>
    </row>
    <row r="2470" spans="1:4" ht="30" customHeight="1">
      <c r="A2470" s="3">
        <v>2468</v>
      </c>
      <c r="B2470" s="4" t="s">
        <v>1720</v>
      </c>
      <c r="C2470" s="4" t="str">
        <f>"杨晶晶"</f>
        <v>杨晶晶</v>
      </c>
      <c r="D2470" s="3" t="s">
        <v>316</v>
      </c>
    </row>
    <row r="2471" spans="1:4" ht="30" customHeight="1">
      <c r="A2471" s="3">
        <v>2469</v>
      </c>
      <c r="B2471" s="4" t="s">
        <v>1720</v>
      </c>
      <c r="C2471" s="4" t="str">
        <f>"陈文娇"</f>
        <v>陈文娇</v>
      </c>
      <c r="D2471" s="3" t="s">
        <v>1723</v>
      </c>
    </row>
    <row r="2472" spans="1:4" ht="30" customHeight="1">
      <c r="A2472" s="3">
        <v>2470</v>
      </c>
      <c r="B2472" s="4" t="s">
        <v>1720</v>
      </c>
      <c r="C2472" s="4" t="str">
        <f>"高建龙"</f>
        <v>高建龙</v>
      </c>
      <c r="D2472" s="3" t="s">
        <v>1724</v>
      </c>
    </row>
    <row r="2473" spans="1:4" ht="30" customHeight="1">
      <c r="A2473" s="3">
        <v>2471</v>
      </c>
      <c r="B2473" s="4" t="s">
        <v>1720</v>
      </c>
      <c r="C2473" s="4" t="str">
        <f>"冯译"</f>
        <v>冯译</v>
      </c>
      <c r="D2473" s="3" t="s">
        <v>1725</v>
      </c>
    </row>
    <row r="2474" spans="1:4" ht="30" customHeight="1">
      <c r="A2474" s="3">
        <v>2472</v>
      </c>
      <c r="B2474" s="4" t="s">
        <v>1720</v>
      </c>
      <c r="C2474" s="4" t="str">
        <f>"卢运芳"</f>
        <v>卢运芳</v>
      </c>
      <c r="D2474" s="3" t="s">
        <v>1223</v>
      </c>
    </row>
    <row r="2475" spans="1:4" ht="30" customHeight="1">
      <c r="A2475" s="3">
        <v>2473</v>
      </c>
      <c r="B2475" s="4" t="s">
        <v>1720</v>
      </c>
      <c r="C2475" s="4" t="str">
        <f>"潘国萍"</f>
        <v>潘国萍</v>
      </c>
      <c r="D2475" s="3" t="s">
        <v>1231</v>
      </c>
    </row>
    <row r="2476" spans="1:4" ht="30" customHeight="1">
      <c r="A2476" s="3">
        <v>2474</v>
      </c>
      <c r="B2476" s="4" t="s">
        <v>1720</v>
      </c>
      <c r="C2476" s="4" t="str">
        <f>"周冬雪"</f>
        <v>周冬雪</v>
      </c>
      <c r="D2476" s="3" t="s">
        <v>78</v>
      </c>
    </row>
    <row r="2477" spans="1:4" ht="30" customHeight="1">
      <c r="A2477" s="3">
        <v>2475</v>
      </c>
      <c r="B2477" s="4" t="s">
        <v>1720</v>
      </c>
      <c r="C2477" s="4" t="str">
        <f>"陈积杰"</f>
        <v>陈积杰</v>
      </c>
      <c r="D2477" s="3" t="s">
        <v>1726</v>
      </c>
    </row>
    <row r="2478" spans="1:4" ht="30" customHeight="1">
      <c r="A2478" s="3">
        <v>2476</v>
      </c>
      <c r="B2478" s="4" t="s">
        <v>1720</v>
      </c>
      <c r="C2478" s="4" t="str">
        <f>"黄诗蕾"</f>
        <v>黄诗蕾</v>
      </c>
      <c r="D2478" s="3" t="s">
        <v>1727</v>
      </c>
    </row>
    <row r="2479" spans="1:4" ht="30" customHeight="1">
      <c r="A2479" s="3">
        <v>2477</v>
      </c>
      <c r="B2479" s="4" t="s">
        <v>1720</v>
      </c>
      <c r="C2479" s="4" t="str">
        <f>"吴海花"</f>
        <v>吴海花</v>
      </c>
      <c r="D2479" s="3" t="s">
        <v>1009</v>
      </c>
    </row>
    <row r="2480" spans="1:4" ht="30" customHeight="1">
      <c r="A2480" s="3">
        <v>2478</v>
      </c>
      <c r="B2480" s="4" t="s">
        <v>1720</v>
      </c>
      <c r="C2480" s="4" t="str">
        <f>"冯诗诗"</f>
        <v>冯诗诗</v>
      </c>
      <c r="D2480" s="3" t="s">
        <v>1590</v>
      </c>
    </row>
    <row r="2481" spans="1:4" ht="30" customHeight="1">
      <c r="A2481" s="3">
        <v>2479</v>
      </c>
      <c r="B2481" s="4" t="s">
        <v>1720</v>
      </c>
      <c r="C2481" s="4" t="str">
        <f>"杜甜甜"</f>
        <v>杜甜甜</v>
      </c>
      <c r="D2481" s="3" t="s">
        <v>1728</v>
      </c>
    </row>
    <row r="2482" spans="1:4" ht="30" customHeight="1">
      <c r="A2482" s="3">
        <v>2480</v>
      </c>
      <c r="B2482" s="4" t="s">
        <v>1720</v>
      </c>
      <c r="C2482" s="4" t="str">
        <f>"黎瑞婵"</f>
        <v>黎瑞婵</v>
      </c>
      <c r="D2482" s="3" t="s">
        <v>1300</v>
      </c>
    </row>
    <row r="2483" spans="1:4" ht="30" customHeight="1">
      <c r="A2483" s="3">
        <v>2481</v>
      </c>
      <c r="B2483" s="4" t="s">
        <v>1720</v>
      </c>
      <c r="C2483" s="4" t="str">
        <f>"林丹"</f>
        <v>林丹</v>
      </c>
      <c r="D2483" s="3" t="s">
        <v>1729</v>
      </c>
    </row>
    <row r="2484" spans="1:4" ht="30" customHeight="1">
      <c r="A2484" s="3">
        <v>2482</v>
      </c>
      <c r="B2484" s="4" t="s">
        <v>1720</v>
      </c>
      <c r="C2484" s="4" t="str">
        <f>"吴小灵"</f>
        <v>吴小灵</v>
      </c>
      <c r="D2484" s="3" t="s">
        <v>1488</v>
      </c>
    </row>
    <row r="2485" spans="1:4" ht="30" customHeight="1">
      <c r="A2485" s="3">
        <v>2483</v>
      </c>
      <c r="B2485" s="4" t="s">
        <v>1720</v>
      </c>
      <c r="C2485" s="4" t="str">
        <f>"赵裔佳"</f>
        <v>赵裔佳</v>
      </c>
      <c r="D2485" s="3" t="s">
        <v>1730</v>
      </c>
    </row>
    <row r="2486" spans="1:4" ht="30" customHeight="1">
      <c r="A2486" s="3">
        <v>2484</v>
      </c>
      <c r="B2486" s="4" t="s">
        <v>1720</v>
      </c>
      <c r="C2486" s="4" t="str">
        <f>"王锡慧"</f>
        <v>王锡慧</v>
      </c>
      <c r="D2486" s="3" t="s">
        <v>1731</v>
      </c>
    </row>
    <row r="2487" spans="1:4" ht="30" customHeight="1">
      <c r="A2487" s="3">
        <v>2485</v>
      </c>
      <c r="B2487" s="4" t="s">
        <v>1720</v>
      </c>
      <c r="C2487" s="4" t="str">
        <f>"沈德蕾"</f>
        <v>沈德蕾</v>
      </c>
      <c r="D2487" s="3" t="s">
        <v>1195</v>
      </c>
    </row>
    <row r="2488" spans="1:4" ht="30" customHeight="1">
      <c r="A2488" s="3">
        <v>2486</v>
      </c>
      <c r="B2488" s="4" t="s">
        <v>1720</v>
      </c>
      <c r="C2488" s="4" t="str">
        <f>"罗太飞"</f>
        <v>罗太飞</v>
      </c>
      <c r="D2488" s="3" t="s">
        <v>1732</v>
      </c>
    </row>
    <row r="2489" spans="1:4" ht="30" customHeight="1">
      <c r="A2489" s="3">
        <v>2487</v>
      </c>
      <c r="B2489" s="4" t="s">
        <v>1720</v>
      </c>
      <c r="C2489" s="4" t="str">
        <f>"韦茜馨"</f>
        <v>韦茜馨</v>
      </c>
      <c r="D2489" s="3" t="s">
        <v>966</v>
      </c>
    </row>
    <row r="2490" spans="1:4" ht="30" customHeight="1">
      <c r="A2490" s="3">
        <v>2488</v>
      </c>
      <c r="B2490" s="4" t="s">
        <v>1720</v>
      </c>
      <c r="C2490" s="4" t="str">
        <f>"吴丽姑"</f>
        <v>吴丽姑</v>
      </c>
      <c r="D2490" s="3" t="s">
        <v>1733</v>
      </c>
    </row>
    <row r="2491" spans="1:4" ht="30" customHeight="1">
      <c r="A2491" s="3">
        <v>2489</v>
      </c>
      <c r="B2491" s="4" t="s">
        <v>1720</v>
      </c>
      <c r="C2491" s="4" t="str">
        <f>"吴青蕊"</f>
        <v>吴青蕊</v>
      </c>
      <c r="D2491" s="3" t="s">
        <v>25</v>
      </c>
    </row>
    <row r="2492" spans="1:4" ht="30" customHeight="1">
      <c r="A2492" s="3">
        <v>2490</v>
      </c>
      <c r="B2492" s="4" t="s">
        <v>1720</v>
      </c>
      <c r="C2492" s="4" t="str">
        <f>"钟娜"</f>
        <v>钟娜</v>
      </c>
      <c r="D2492" s="3" t="s">
        <v>134</v>
      </c>
    </row>
    <row r="2493" spans="1:4" ht="30" customHeight="1">
      <c r="A2493" s="3">
        <v>2491</v>
      </c>
      <c r="B2493" s="4" t="s">
        <v>1720</v>
      </c>
      <c r="C2493" s="4" t="str">
        <f>"李溢"</f>
        <v>李溢</v>
      </c>
      <c r="D2493" s="3" t="s">
        <v>1734</v>
      </c>
    </row>
    <row r="2494" spans="1:4" ht="30" customHeight="1">
      <c r="A2494" s="3">
        <v>2492</v>
      </c>
      <c r="B2494" s="4" t="s">
        <v>1720</v>
      </c>
      <c r="C2494" s="4" t="str">
        <f>"聂倩文"</f>
        <v>聂倩文</v>
      </c>
      <c r="D2494" s="3" t="s">
        <v>1735</v>
      </c>
    </row>
    <row r="2495" spans="1:4" ht="30" customHeight="1">
      <c r="A2495" s="3">
        <v>2493</v>
      </c>
      <c r="B2495" s="4" t="s">
        <v>1720</v>
      </c>
      <c r="C2495" s="4" t="str">
        <f>"孙芳焕"</f>
        <v>孙芳焕</v>
      </c>
      <c r="D2495" s="3" t="s">
        <v>1127</v>
      </c>
    </row>
    <row r="2496" spans="1:4" ht="30" customHeight="1">
      <c r="A2496" s="3">
        <v>2494</v>
      </c>
      <c r="B2496" s="4" t="s">
        <v>1720</v>
      </c>
      <c r="C2496" s="4" t="str">
        <f>"卓恩虹"</f>
        <v>卓恩虹</v>
      </c>
      <c r="D2496" s="3" t="s">
        <v>1736</v>
      </c>
    </row>
    <row r="2497" spans="1:4" ht="30" customHeight="1">
      <c r="A2497" s="3">
        <v>2495</v>
      </c>
      <c r="B2497" s="4" t="s">
        <v>1737</v>
      </c>
      <c r="C2497" s="4" t="str">
        <f>"吴超颖"</f>
        <v>吴超颖</v>
      </c>
      <c r="D2497" s="3" t="s">
        <v>381</v>
      </c>
    </row>
    <row r="2498" spans="1:4" ht="30" customHeight="1">
      <c r="A2498" s="3">
        <v>2496</v>
      </c>
      <c r="B2498" s="4" t="s">
        <v>1737</v>
      </c>
      <c r="C2498" s="4" t="str">
        <f>"邱燕芳"</f>
        <v>邱燕芳</v>
      </c>
      <c r="D2498" s="3" t="s">
        <v>1738</v>
      </c>
    </row>
    <row r="2499" spans="1:4" ht="30" customHeight="1">
      <c r="A2499" s="3">
        <v>2497</v>
      </c>
      <c r="B2499" s="4" t="s">
        <v>1737</v>
      </c>
      <c r="C2499" s="4" t="str">
        <f>"车桂芯"</f>
        <v>车桂芯</v>
      </c>
      <c r="D2499" s="3" t="s">
        <v>1739</v>
      </c>
    </row>
    <row r="2500" spans="1:4" ht="30" customHeight="1">
      <c r="A2500" s="3">
        <v>2498</v>
      </c>
      <c r="B2500" s="4" t="s">
        <v>1737</v>
      </c>
      <c r="C2500" s="4" t="str">
        <f>"王信涵"</f>
        <v>王信涵</v>
      </c>
      <c r="D2500" s="3" t="s">
        <v>1740</v>
      </c>
    </row>
    <row r="2501" spans="1:4" ht="30" customHeight="1">
      <c r="A2501" s="3">
        <v>2499</v>
      </c>
      <c r="B2501" s="4" t="s">
        <v>1737</v>
      </c>
      <c r="C2501" s="4" t="str">
        <f>"李燕咪"</f>
        <v>李燕咪</v>
      </c>
      <c r="D2501" s="3" t="s">
        <v>21</v>
      </c>
    </row>
    <row r="2502" spans="1:4" ht="30" customHeight="1">
      <c r="A2502" s="3">
        <v>2500</v>
      </c>
      <c r="B2502" s="4" t="s">
        <v>1737</v>
      </c>
      <c r="C2502" s="4" t="str">
        <f>"卓亚妹"</f>
        <v>卓亚妹</v>
      </c>
      <c r="D2502" s="3" t="s">
        <v>1741</v>
      </c>
    </row>
    <row r="2503" spans="1:4" ht="30" customHeight="1">
      <c r="A2503" s="3">
        <v>2501</v>
      </c>
      <c r="B2503" s="4" t="s">
        <v>1737</v>
      </c>
      <c r="C2503" s="4" t="str">
        <f>"刘婷婷"</f>
        <v>刘婷婷</v>
      </c>
      <c r="D2503" s="3" t="s">
        <v>455</v>
      </c>
    </row>
    <row r="2504" spans="1:4" ht="30" customHeight="1">
      <c r="A2504" s="3">
        <v>2502</v>
      </c>
      <c r="B2504" s="4" t="s">
        <v>1737</v>
      </c>
      <c r="C2504" s="4" t="str">
        <f>"林道光"</f>
        <v>林道光</v>
      </c>
      <c r="D2504" s="3" t="s">
        <v>1742</v>
      </c>
    </row>
    <row r="2505" spans="1:4" ht="30" customHeight="1">
      <c r="A2505" s="3">
        <v>2503</v>
      </c>
      <c r="B2505" s="4" t="s">
        <v>1737</v>
      </c>
      <c r="C2505" s="4" t="str">
        <f>"陈媛媛"</f>
        <v>陈媛媛</v>
      </c>
      <c r="D2505" s="3" t="s">
        <v>623</v>
      </c>
    </row>
    <row r="2506" spans="1:4" ht="30" customHeight="1">
      <c r="A2506" s="3">
        <v>2504</v>
      </c>
      <c r="B2506" s="4" t="s">
        <v>1737</v>
      </c>
      <c r="C2506" s="4" t="str">
        <f>"刘文闻"</f>
        <v>刘文闻</v>
      </c>
      <c r="D2506" s="3" t="s">
        <v>1743</v>
      </c>
    </row>
    <row r="2507" spans="1:4" ht="30" customHeight="1">
      <c r="A2507" s="3">
        <v>2505</v>
      </c>
      <c r="B2507" s="4" t="s">
        <v>1737</v>
      </c>
      <c r="C2507" s="4" t="str">
        <f>"符丽娜"</f>
        <v>符丽娜</v>
      </c>
      <c r="D2507" s="3" t="s">
        <v>273</v>
      </c>
    </row>
    <row r="2508" spans="1:4" ht="30" customHeight="1">
      <c r="A2508" s="3">
        <v>2506</v>
      </c>
      <c r="B2508" s="4" t="s">
        <v>1737</v>
      </c>
      <c r="C2508" s="4" t="str">
        <f>"陈茂路"</f>
        <v>陈茂路</v>
      </c>
      <c r="D2508" s="3" t="s">
        <v>1744</v>
      </c>
    </row>
    <row r="2509" spans="1:4" ht="30" customHeight="1">
      <c r="A2509" s="3">
        <v>2507</v>
      </c>
      <c r="B2509" s="4" t="s">
        <v>1745</v>
      </c>
      <c r="C2509" s="4" t="str">
        <f>"余晨希"</f>
        <v>余晨希</v>
      </c>
      <c r="D2509" s="3" t="s">
        <v>1746</v>
      </c>
    </row>
    <row r="2510" spans="1:4" ht="30" customHeight="1">
      <c r="A2510" s="3">
        <v>2508</v>
      </c>
      <c r="B2510" s="4" t="s">
        <v>1745</v>
      </c>
      <c r="C2510" s="4" t="str">
        <f>"张梦楠"</f>
        <v>张梦楠</v>
      </c>
      <c r="D2510" s="3" t="s">
        <v>1747</v>
      </c>
    </row>
    <row r="2511" spans="1:4" ht="30" customHeight="1">
      <c r="A2511" s="3">
        <v>2509</v>
      </c>
      <c r="B2511" s="4" t="s">
        <v>1745</v>
      </c>
      <c r="C2511" s="4" t="str">
        <f>"高子涵"</f>
        <v>高子涵</v>
      </c>
      <c r="D2511" s="3" t="s">
        <v>1748</v>
      </c>
    </row>
    <row r="2512" spans="1:4" ht="30" customHeight="1">
      <c r="A2512" s="3">
        <v>2510</v>
      </c>
      <c r="B2512" s="4" t="s">
        <v>1745</v>
      </c>
      <c r="C2512" s="4" t="str">
        <f>"陈大亨"</f>
        <v>陈大亨</v>
      </c>
      <c r="D2512" s="3" t="s">
        <v>1749</v>
      </c>
    </row>
    <row r="2513" spans="1:4" ht="30" customHeight="1">
      <c r="A2513" s="3">
        <v>2511</v>
      </c>
      <c r="B2513" s="4" t="s">
        <v>1745</v>
      </c>
      <c r="C2513" s="4" t="str">
        <f>"陈欣桐"</f>
        <v>陈欣桐</v>
      </c>
      <c r="D2513" s="3" t="s">
        <v>1750</v>
      </c>
    </row>
    <row r="2514" spans="1:4" ht="30" customHeight="1">
      <c r="A2514" s="3">
        <v>2512</v>
      </c>
      <c r="B2514" s="4" t="s">
        <v>1745</v>
      </c>
      <c r="C2514" s="4" t="str">
        <f>"季泓儒"</f>
        <v>季泓儒</v>
      </c>
      <c r="D2514" s="3" t="s">
        <v>1751</v>
      </c>
    </row>
    <row r="2515" spans="1:4" ht="30" customHeight="1">
      <c r="A2515" s="3">
        <v>2513</v>
      </c>
      <c r="B2515" s="4" t="s">
        <v>1745</v>
      </c>
      <c r="C2515" s="4" t="str">
        <f>"王乙妃"</f>
        <v>王乙妃</v>
      </c>
      <c r="D2515" s="3" t="s">
        <v>1007</v>
      </c>
    </row>
    <row r="2516" spans="1:4" ht="30" customHeight="1">
      <c r="A2516" s="3">
        <v>2514</v>
      </c>
      <c r="B2516" s="4" t="s">
        <v>1745</v>
      </c>
      <c r="C2516" s="4" t="str">
        <f>"周頔"</f>
        <v>周頔</v>
      </c>
      <c r="D2516" s="3" t="s">
        <v>1414</v>
      </c>
    </row>
    <row r="2517" spans="1:4" ht="30" customHeight="1">
      <c r="A2517" s="3">
        <v>2515</v>
      </c>
      <c r="B2517" s="4" t="s">
        <v>1745</v>
      </c>
      <c r="C2517" s="4" t="str">
        <f>"邱蕾"</f>
        <v>邱蕾</v>
      </c>
      <c r="D2517" s="3" t="s">
        <v>1752</v>
      </c>
    </row>
    <row r="2518" spans="1:4" ht="30" customHeight="1">
      <c r="A2518" s="3">
        <v>2516</v>
      </c>
      <c r="B2518" s="4" t="s">
        <v>1745</v>
      </c>
      <c r="C2518" s="4" t="str">
        <f>"黄楚"</f>
        <v>黄楚</v>
      </c>
      <c r="D2518" s="3" t="s">
        <v>1753</v>
      </c>
    </row>
    <row r="2519" spans="1:4" ht="30" customHeight="1">
      <c r="A2519" s="3">
        <v>2517</v>
      </c>
      <c r="B2519" s="4" t="s">
        <v>1745</v>
      </c>
      <c r="C2519" s="4" t="str">
        <f>"彭婷钰"</f>
        <v>彭婷钰</v>
      </c>
      <c r="D2519" s="3" t="s">
        <v>1754</v>
      </c>
    </row>
    <row r="2520" spans="1:4" ht="30" customHeight="1">
      <c r="A2520" s="3">
        <v>2518</v>
      </c>
      <c r="B2520" s="4" t="s">
        <v>1745</v>
      </c>
      <c r="C2520" s="4" t="str">
        <f>"许嫚虹"</f>
        <v>许嫚虹</v>
      </c>
      <c r="D2520" s="3" t="s">
        <v>1755</v>
      </c>
    </row>
    <row r="2521" spans="1:4" ht="30" customHeight="1">
      <c r="A2521" s="3">
        <v>2519</v>
      </c>
      <c r="B2521" s="4" t="s">
        <v>1745</v>
      </c>
      <c r="C2521" s="4" t="str">
        <f>"吴姗婵"</f>
        <v>吴姗婵</v>
      </c>
      <c r="D2521" s="3" t="s">
        <v>1756</v>
      </c>
    </row>
    <row r="2522" spans="1:4" ht="30" customHeight="1">
      <c r="A2522" s="3">
        <v>2520</v>
      </c>
      <c r="B2522" s="4" t="s">
        <v>1745</v>
      </c>
      <c r="C2522" s="4" t="str">
        <f>"邵鑫洋"</f>
        <v>邵鑫洋</v>
      </c>
      <c r="D2522" s="3" t="s">
        <v>1757</v>
      </c>
    </row>
    <row r="2523" spans="1:4" ht="30" customHeight="1">
      <c r="A2523" s="3">
        <v>2521</v>
      </c>
      <c r="B2523" s="4" t="s">
        <v>1745</v>
      </c>
      <c r="C2523" s="4" t="str">
        <f>"石韶汶"</f>
        <v>石韶汶</v>
      </c>
      <c r="D2523" s="3" t="s">
        <v>1758</v>
      </c>
    </row>
    <row r="2524" spans="1:4" ht="30" customHeight="1">
      <c r="A2524" s="3">
        <v>2522</v>
      </c>
      <c r="B2524" s="4" t="s">
        <v>1745</v>
      </c>
      <c r="C2524" s="4" t="str">
        <f>"苗泽堉"</f>
        <v>苗泽堉</v>
      </c>
      <c r="D2524" s="3" t="s">
        <v>1759</v>
      </c>
    </row>
    <row r="2525" spans="1:4" ht="30" customHeight="1">
      <c r="A2525" s="3">
        <v>2523</v>
      </c>
      <c r="B2525" s="4" t="s">
        <v>1745</v>
      </c>
      <c r="C2525" s="4" t="str">
        <f>"谢丽斯"</f>
        <v>谢丽斯</v>
      </c>
      <c r="D2525" s="3" t="s">
        <v>953</v>
      </c>
    </row>
    <row r="2526" spans="1:4" ht="30" customHeight="1">
      <c r="A2526" s="3">
        <v>2524</v>
      </c>
      <c r="B2526" s="4" t="s">
        <v>1745</v>
      </c>
      <c r="C2526" s="4" t="str">
        <f>"文美娴"</f>
        <v>文美娴</v>
      </c>
      <c r="D2526" s="3" t="s">
        <v>1760</v>
      </c>
    </row>
    <row r="2527" spans="1:4" ht="30" customHeight="1">
      <c r="A2527" s="3">
        <v>2525</v>
      </c>
      <c r="B2527" s="4" t="s">
        <v>1745</v>
      </c>
      <c r="C2527" s="4" t="str">
        <f>"吴平"</f>
        <v>吴平</v>
      </c>
      <c r="D2527" s="3" t="s">
        <v>1761</v>
      </c>
    </row>
    <row r="2528" spans="1:4" ht="30" customHeight="1">
      <c r="A2528" s="3">
        <v>2526</v>
      </c>
      <c r="B2528" s="4" t="s">
        <v>1745</v>
      </c>
      <c r="C2528" s="4" t="str">
        <f>"胡璇"</f>
        <v>胡璇</v>
      </c>
      <c r="D2528" s="3" t="s">
        <v>1762</v>
      </c>
    </row>
    <row r="2529" spans="1:4" ht="30" customHeight="1">
      <c r="A2529" s="3">
        <v>2527</v>
      </c>
      <c r="B2529" s="4" t="s">
        <v>1745</v>
      </c>
      <c r="C2529" s="4" t="str">
        <f>"于越"</f>
        <v>于越</v>
      </c>
      <c r="D2529" s="3" t="s">
        <v>1763</v>
      </c>
    </row>
    <row r="2530" spans="1:4" ht="30" customHeight="1">
      <c r="A2530" s="3">
        <v>2528</v>
      </c>
      <c r="B2530" s="4" t="s">
        <v>1745</v>
      </c>
      <c r="C2530" s="4" t="str">
        <f>"陆慧敏"</f>
        <v>陆慧敏</v>
      </c>
      <c r="D2530" s="3" t="s">
        <v>1764</v>
      </c>
    </row>
    <row r="2531" spans="1:4" ht="30" customHeight="1">
      <c r="A2531" s="3">
        <v>2529</v>
      </c>
      <c r="B2531" s="4" t="s">
        <v>1745</v>
      </c>
      <c r="C2531" s="4" t="str">
        <f>"索菲亚"</f>
        <v>索菲亚</v>
      </c>
      <c r="D2531" s="3" t="s">
        <v>1765</v>
      </c>
    </row>
    <row r="2532" spans="1:4" ht="30" customHeight="1">
      <c r="A2532" s="3">
        <v>2530</v>
      </c>
      <c r="B2532" s="4" t="s">
        <v>1745</v>
      </c>
      <c r="C2532" s="4" t="str">
        <f>"罗丽兰"</f>
        <v>罗丽兰</v>
      </c>
      <c r="D2532" s="3" t="s">
        <v>1213</v>
      </c>
    </row>
    <row r="2533" spans="1:4" ht="30" customHeight="1">
      <c r="A2533" s="3">
        <v>2531</v>
      </c>
      <c r="B2533" s="4" t="s">
        <v>1745</v>
      </c>
      <c r="C2533" s="4" t="str">
        <f>"胡海娟"</f>
        <v>胡海娟</v>
      </c>
      <c r="D2533" s="3" t="s">
        <v>1766</v>
      </c>
    </row>
    <row r="2534" spans="1:4" ht="30" customHeight="1">
      <c r="A2534" s="3">
        <v>2532</v>
      </c>
      <c r="B2534" s="4" t="s">
        <v>1745</v>
      </c>
      <c r="C2534" s="4" t="str">
        <f>"徐锦雯"</f>
        <v>徐锦雯</v>
      </c>
      <c r="D2534" s="3" t="s">
        <v>25</v>
      </c>
    </row>
    <row r="2535" spans="1:4" ht="30" customHeight="1">
      <c r="A2535" s="3">
        <v>2533</v>
      </c>
      <c r="B2535" s="4" t="s">
        <v>1745</v>
      </c>
      <c r="C2535" s="4" t="str">
        <f>"岳丽婧"</f>
        <v>岳丽婧</v>
      </c>
      <c r="D2535" s="3" t="s">
        <v>1767</v>
      </c>
    </row>
    <row r="2536" spans="1:4" ht="30" customHeight="1">
      <c r="A2536" s="3">
        <v>2534</v>
      </c>
      <c r="B2536" s="4" t="s">
        <v>1745</v>
      </c>
      <c r="C2536" s="4" t="str">
        <f>"郭飞雪"</f>
        <v>郭飞雪</v>
      </c>
      <c r="D2536" s="3" t="s">
        <v>1768</v>
      </c>
    </row>
    <row r="2537" spans="1:4" ht="30" customHeight="1">
      <c r="A2537" s="3">
        <v>2535</v>
      </c>
      <c r="B2537" s="4" t="s">
        <v>1745</v>
      </c>
      <c r="C2537" s="4" t="str">
        <f>"羊妹女"</f>
        <v>羊妹女</v>
      </c>
      <c r="D2537" s="3" t="s">
        <v>1769</v>
      </c>
    </row>
    <row r="2538" spans="1:4" ht="30" customHeight="1">
      <c r="A2538" s="3">
        <v>2536</v>
      </c>
      <c r="B2538" s="4" t="s">
        <v>1745</v>
      </c>
      <c r="C2538" s="4" t="str">
        <f>"龚雪"</f>
        <v>龚雪</v>
      </c>
      <c r="D2538" s="3" t="s">
        <v>1770</v>
      </c>
    </row>
    <row r="2539" spans="1:4" ht="30" customHeight="1">
      <c r="A2539" s="3">
        <v>2537</v>
      </c>
      <c r="B2539" s="4" t="s">
        <v>1745</v>
      </c>
      <c r="C2539" s="4" t="str">
        <f>"文洁琴"</f>
        <v>文洁琴</v>
      </c>
      <c r="D2539" s="3" t="s">
        <v>1771</v>
      </c>
    </row>
    <row r="2540" spans="1:4" ht="30" customHeight="1">
      <c r="A2540" s="3">
        <v>2538</v>
      </c>
      <c r="B2540" s="4" t="s">
        <v>1745</v>
      </c>
      <c r="C2540" s="4" t="str">
        <f>"朱子璇"</f>
        <v>朱子璇</v>
      </c>
      <c r="D2540" s="3" t="s">
        <v>1772</v>
      </c>
    </row>
    <row r="2541" spans="1:4" ht="30" customHeight="1">
      <c r="A2541" s="3">
        <v>2539</v>
      </c>
      <c r="B2541" s="4" t="s">
        <v>1745</v>
      </c>
      <c r="C2541" s="4" t="str">
        <f>"万周江"</f>
        <v>万周江</v>
      </c>
      <c r="D2541" s="3" t="s">
        <v>1773</v>
      </c>
    </row>
    <row r="2542" spans="1:4" ht="30" customHeight="1">
      <c r="A2542" s="3">
        <v>2540</v>
      </c>
      <c r="B2542" s="4" t="s">
        <v>1745</v>
      </c>
      <c r="C2542" s="4" t="str">
        <f>"王俐敏"</f>
        <v>王俐敏</v>
      </c>
      <c r="D2542" s="3" t="s">
        <v>1774</v>
      </c>
    </row>
    <row r="2543" spans="1:4" ht="30" customHeight="1">
      <c r="A2543" s="3">
        <v>2541</v>
      </c>
      <c r="B2543" s="4" t="s">
        <v>1745</v>
      </c>
      <c r="C2543" s="4" t="str">
        <f>"刘家琦"</f>
        <v>刘家琦</v>
      </c>
      <c r="D2543" s="3" t="s">
        <v>1775</v>
      </c>
    </row>
    <row r="2544" spans="1:4" ht="30" customHeight="1">
      <c r="A2544" s="3">
        <v>2542</v>
      </c>
      <c r="B2544" s="4" t="s">
        <v>1745</v>
      </c>
      <c r="C2544" s="4" t="str">
        <f>"吴京妮"</f>
        <v>吴京妮</v>
      </c>
      <c r="D2544" s="3" t="s">
        <v>1776</v>
      </c>
    </row>
    <row r="2545" spans="1:4" ht="30" customHeight="1">
      <c r="A2545" s="3">
        <v>2543</v>
      </c>
      <c r="B2545" s="4" t="s">
        <v>1745</v>
      </c>
      <c r="C2545" s="4" t="str">
        <f>"彭丽曼"</f>
        <v>彭丽曼</v>
      </c>
      <c r="D2545" s="3" t="s">
        <v>1777</v>
      </c>
    </row>
    <row r="2546" spans="1:4" ht="30" customHeight="1">
      <c r="A2546" s="3">
        <v>2544</v>
      </c>
      <c r="B2546" s="4" t="s">
        <v>1745</v>
      </c>
      <c r="C2546" s="4" t="str">
        <f>"周辛玲"</f>
        <v>周辛玲</v>
      </c>
      <c r="D2546" s="3" t="s">
        <v>1778</v>
      </c>
    </row>
    <row r="2547" spans="1:4" ht="30" customHeight="1">
      <c r="A2547" s="3">
        <v>2545</v>
      </c>
      <c r="B2547" s="4" t="s">
        <v>1745</v>
      </c>
      <c r="C2547" s="4" t="str">
        <f>"张萌"</f>
        <v>张萌</v>
      </c>
      <c r="D2547" s="3" t="s">
        <v>1779</v>
      </c>
    </row>
    <row r="2548" spans="1:4" ht="30" customHeight="1">
      <c r="A2548" s="3">
        <v>2546</v>
      </c>
      <c r="B2548" s="4" t="s">
        <v>1745</v>
      </c>
      <c r="C2548" s="4" t="str">
        <f>"王彬彬"</f>
        <v>王彬彬</v>
      </c>
      <c r="D2548" s="3" t="s">
        <v>1595</v>
      </c>
    </row>
    <row r="2549" spans="1:4" ht="30" customHeight="1">
      <c r="A2549" s="3">
        <v>2547</v>
      </c>
      <c r="B2549" s="4" t="s">
        <v>1745</v>
      </c>
      <c r="C2549" s="4" t="str">
        <f>"尹明珠"</f>
        <v>尹明珠</v>
      </c>
      <c r="D2549" s="3" t="s">
        <v>1780</v>
      </c>
    </row>
    <row r="2550" spans="1:4" ht="30" customHeight="1">
      <c r="A2550" s="3">
        <v>2548</v>
      </c>
      <c r="B2550" s="4" t="s">
        <v>1745</v>
      </c>
      <c r="C2550" s="4" t="str">
        <f>"谷浪"</f>
        <v>谷浪</v>
      </c>
      <c r="D2550" s="3" t="s">
        <v>1781</v>
      </c>
    </row>
    <row r="2551" spans="1:4" ht="30" customHeight="1">
      <c r="A2551" s="3">
        <v>2549</v>
      </c>
      <c r="B2551" s="4" t="s">
        <v>1745</v>
      </c>
      <c r="C2551" s="4" t="str">
        <f>"吴忠玲"</f>
        <v>吴忠玲</v>
      </c>
      <c r="D2551" s="3" t="s">
        <v>1782</v>
      </c>
    </row>
    <row r="2552" spans="1:4" ht="30" customHeight="1">
      <c r="A2552" s="3">
        <v>2550</v>
      </c>
      <c r="B2552" s="4" t="s">
        <v>1745</v>
      </c>
      <c r="C2552" s="4" t="str">
        <f>"陈夏群"</f>
        <v>陈夏群</v>
      </c>
      <c r="D2552" s="3" t="s">
        <v>1783</v>
      </c>
    </row>
    <row r="2553" spans="1:4" ht="30" customHeight="1">
      <c r="A2553" s="3">
        <v>2551</v>
      </c>
      <c r="B2553" s="4" t="s">
        <v>1745</v>
      </c>
      <c r="C2553" s="4" t="str">
        <f>"曲嘉兵"</f>
        <v>曲嘉兵</v>
      </c>
      <c r="D2553" s="3" t="s">
        <v>1784</v>
      </c>
    </row>
    <row r="2554" spans="1:4" ht="30" customHeight="1">
      <c r="A2554" s="3">
        <v>2552</v>
      </c>
      <c r="B2554" s="4" t="s">
        <v>1745</v>
      </c>
      <c r="C2554" s="4" t="str">
        <f>"高秀姬"</f>
        <v>高秀姬</v>
      </c>
      <c r="D2554" s="3" t="s">
        <v>254</v>
      </c>
    </row>
    <row r="2555" spans="1:4" ht="30" customHeight="1">
      <c r="A2555" s="3">
        <v>2553</v>
      </c>
      <c r="B2555" s="4" t="s">
        <v>1745</v>
      </c>
      <c r="C2555" s="4" t="str">
        <f>"高雅"</f>
        <v>高雅</v>
      </c>
      <c r="D2555" s="3" t="s">
        <v>1785</v>
      </c>
    </row>
    <row r="2556" spans="1:4" ht="30" customHeight="1">
      <c r="A2556" s="3">
        <v>2554</v>
      </c>
      <c r="B2556" s="4" t="s">
        <v>1745</v>
      </c>
      <c r="C2556" s="4" t="str">
        <f>"王译达"</f>
        <v>王译达</v>
      </c>
      <c r="D2556" s="3" t="s">
        <v>1786</v>
      </c>
    </row>
    <row r="2557" spans="1:4" ht="30" customHeight="1">
      <c r="A2557" s="3">
        <v>2555</v>
      </c>
      <c r="B2557" s="4" t="s">
        <v>1745</v>
      </c>
      <c r="C2557" s="4" t="str">
        <f>"谭雨群"</f>
        <v>谭雨群</v>
      </c>
      <c r="D2557" s="3" t="s">
        <v>1787</v>
      </c>
    </row>
    <row r="2558" spans="1:4" ht="30" customHeight="1">
      <c r="A2558" s="3">
        <v>2556</v>
      </c>
      <c r="B2558" s="4" t="s">
        <v>1745</v>
      </c>
      <c r="C2558" s="4" t="str">
        <f>"何蕴兑"</f>
        <v>何蕴兑</v>
      </c>
      <c r="D2558" s="3" t="s">
        <v>262</v>
      </c>
    </row>
    <row r="2559" spans="1:4" ht="30" customHeight="1">
      <c r="A2559" s="3">
        <v>2557</v>
      </c>
      <c r="B2559" s="4" t="s">
        <v>1745</v>
      </c>
      <c r="C2559" s="4" t="str">
        <f>"杨晓丹"</f>
        <v>杨晓丹</v>
      </c>
      <c r="D2559" s="3" t="s">
        <v>1788</v>
      </c>
    </row>
    <row r="2560" spans="1:4" ht="30" customHeight="1">
      <c r="A2560" s="3">
        <v>2558</v>
      </c>
      <c r="B2560" s="4" t="s">
        <v>1745</v>
      </c>
      <c r="C2560" s="4" t="str">
        <f>"龙齐铃"</f>
        <v>龙齐铃</v>
      </c>
      <c r="D2560" s="3" t="s">
        <v>1411</v>
      </c>
    </row>
    <row r="2561" spans="1:4" ht="30" customHeight="1">
      <c r="A2561" s="3">
        <v>2559</v>
      </c>
      <c r="B2561" s="4" t="s">
        <v>1745</v>
      </c>
      <c r="C2561" s="4" t="str">
        <f>"王雅晨"</f>
        <v>王雅晨</v>
      </c>
      <c r="D2561" s="3" t="s">
        <v>1789</v>
      </c>
    </row>
    <row r="2562" spans="1:4" ht="30" customHeight="1">
      <c r="A2562" s="3">
        <v>2560</v>
      </c>
      <c r="B2562" s="4" t="s">
        <v>1745</v>
      </c>
      <c r="C2562" s="4" t="str">
        <f>"李雪纯"</f>
        <v>李雪纯</v>
      </c>
      <c r="D2562" s="3" t="s">
        <v>1790</v>
      </c>
    </row>
    <row r="2563" spans="1:4" ht="30" customHeight="1">
      <c r="A2563" s="3">
        <v>2561</v>
      </c>
      <c r="B2563" s="4" t="s">
        <v>1745</v>
      </c>
      <c r="C2563" s="4" t="str">
        <f>"蔡雪贞"</f>
        <v>蔡雪贞</v>
      </c>
      <c r="D2563" s="3" t="s">
        <v>1791</v>
      </c>
    </row>
    <row r="2564" spans="1:4" ht="30" customHeight="1">
      <c r="A2564" s="3">
        <v>2562</v>
      </c>
      <c r="B2564" s="4" t="s">
        <v>1745</v>
      </c>
      <c r="C2564" s="4" t="str">
        <f>"谭飞燕"</f>
        <v>谭飞燕</v>
      </c>
      <c r="D2564" s="3" t="s">
        <v>1792</v>
      </c>
    </row>
    <row r="2565" spans="1:4" ht="30" customHeight="1">
      <c r="A2565" s="3">
        <v>2563</v>
      </c>
      <c r="B2565" s="4" t="s">
        <v>1745</v>
      </c>
      <c r="C2565" s="4" t="str">
        <f>"李明益"</f>
        <v>李明益</v>
      </c>
      <c r="D2565" s="3" t="s">
        <v>1793</v>
      </c>
    </row>
    <row r="2566" spans="1:4" ht="30" customHeight="1">
      <c r="A2566" s="3">
        <v>2564</v>
      </c>
      <c r="B2566" s="4" t="s">
        <v>1745</v>
      </c>
      <c r="C2566" s="4" t="str">
        <f>"谭春锦"</f>
        <v>谭春锦</v>
      </c>
      <c r="D2566" s="3" t="s">
        <v>1794</v>
      </c>
    </row>
    <row r="2567" spans="1:4" ht="30" customHeight="1">
      <c r="A2567" s="3">
        <v>2565</v>
      </c>
      <c r="B2567" s="4" t="s">
        <v>1745</v>
      </c>
      <c r="C2567" s="4" t="str">
        <f>"唐媚媚"</f>
        <v>唐媚媚</v>
      </c>
      <c r="D2567" s="3" t="s">
        <v>1795</v>
      </c>
    </row>
    <row r="2568" spans="1:4" ht="30" customHeight="1">
      <c r="A2568" s="3">
        <v>2566</v>
      </c>
      <c r="B2568" s="4" t="s">
        <v>1745</v>
      </c>
      <c r="C2568" s="4" t="str">
        <f>"郑王慧"</f>
        <v>郑王慧</v>
      </c>
      <c r="D2568" s="3" t="s">
        <v>1796</v>
      </c>
    </row>
    <row r="2569" spans="1:4" ht="30" customHeight="1">
      <c r="A2569" s="3">
        <v>2567</v>
      </c>
      <c r="B2569" s="4" t="s">
        <v>1745</v>
      </c>
      <c r="C2569" s="4" t="str">
        <f>"吉小明"</f>
        <v>吉小明</v>
      </c>
      <c r="D2569" s="3" t="s">
        <v>1797</v>
      </c>
    </row>
    <row r="2570" spans="1:4" ht="30" customHeight="1">
      <c r="A2570" s="3">
        <v>2568</v>
      </c>
      <c r="B2570" s="4" t="s">
        <v>1745</v>
      </c>
      <c r="C2570" s="4" t="str">
        <f>"刘丽娅"</f>
        <v>刘丽娅</v>
      </c>
      <c r="D2570" s="3" t="s">
        <v>1798</v>
      </c>
    </row>
    <row r="2571" spans="1:4" ht="30" customHeight="1">
      <c r="A2571" s="3">
        <v>2569</v>
      </c>
      <c r="B2571" s="4" t="s">
        <v>1745</v>
      </c>
      <c r="C2571" s="4" t="str">
        <f>"邱依婷"</f>
        <v>邱依婷</v>
      </c>
      <c r="D2571" s="3" t="s">
        <v>815</v>
      </c>
    </row>
    <row r="2572" spans="1:4" ht="30" customHeight="1">
      <c r="A2572" s="3">
        <v>2570</v>
      </c>
      <c r="B2572" s="4" t="s">
        <v>1745</v>
      </c>
      <c r="C2572" s="4" t="str">
        <f>"王茜"</f>
        <v>王茜</v>
      </c>
      <c r="D2572" s="3" t="s">
        <v>1524</v>
      </c>
    </row>
    <row r="2573" spans="1:4" ht="30" customHeight="1">
      <c r="A2573" s="3">
        <v>2571</v>
      </c>
      <c r="B2573" s="4" t="s">
        <v>1745</v>
      </c>
      <c r="C2573" s="4" t="str">
        <f>"李星"</f>
        <v>李星</v>
      </c>
      <c r="D2573" s="3" t="s">
        <v>1799</v>
      </c>
    </row>
    <row r="2574" spans="1:4" ht="30" customHeight="1">
      <c r="A2574" s="3">
        <v>2572</v>
      </c>
      <c r="B2574" s="4" t="s">
        <v>1745</v>
      </c>
      <c r="C2574" s="4" t="str">
        <f>"黎杰星"</f>
        <v>黎杰星</v>
      </c>
      <c r="D2574" s="3" t="s">
        <v>1800</v>
      </c>
    </row>
    <row r="2575" spans="1:4" ht="30" customHeight="1">
      <c r="A2575" s="3">
        <v>2573</v>
      </c>
      <c r="B2575" s="4" t="s">
        <v>1745</v>
      </c>
      <c r="C2575" s="4" t="str">
        <f>"闫竞丹"</f>
        <v>闫竞丹</v>
      </c>
      <c r="D2575" s="3" t="s">
        <v>1801</v>
      </c>
    </row>
    <row r="2576" spans="1:4" ht="30" customHeight="1">
      <c r="A2576" s="3">
        <v>2574</v>
      </c>
      <c r="B2576" s="4" t="s">
        <v>1745</v>
      </c>
      <c r="C2576" s="4" t="str">
        <f>"刘婕妤"</f>
        <v>刘婕妤</v>
      </c>
      <c r="D2576" s="3" t="s">
        <v>1802</v>
      </c>
    </row>
    <row r="2577" spans="1:4" ht="30" customHeight="1">
      <c r="A2577" s="3">
        <v>2575</v>
      </c>
      <c r="B2577" s="4" t="s">
        <v>1745</v>
      </c>
      <c r="C2577" s="4" t="str">
        <f>"杨娜"</f>
        <v>杨娜</v>
      </c>
      <c r="D2577" s="3" t="s">
        <v>1803</v>
      </c>
    </row>
    <row r="2578" spans="1:4" ht="30" customHeight="1">
      <c r="A2578" s="3">
        <v>2576</v>
      </c>
      <c r="B2578" s="4" t="s">
        <v>1745</v>
      </c>
      <c r="C2578" s="4" t="str">
        <f>"刘高吏"</f>
        <v>刘高吏</v>
      </c>
      <c r="D2578" s="3" t="s">
        <v>1804</v>
      </c>
    </row>
    <row r="2579" spans="1:4" ht="30" customHeight="1">
      <c r="A2579" s="3">
        <v>2577</v>
      </c>
      <c r="B2579" s="4" t="s">
        <v>1745</v>
      </c>
      <c r="C2579" s="4" t="str">
        <f>"陈惠凤"</f>
        <v>陈惠凤</v>
      </c>
      <c r="D2579" s="3" t="s">
        <v>1805</v>
      </c>
    </row>
    <row r="2580" spans="1:4" ht="30" customHeight="1">
      <c r="A2580" s="3">
        <v>2578</v>
      </c>
      <c r="B2580" s="4" t="s">
        <v>1745</v>
      </c>
      <c r="C2580" s="4" t="str">
        <f>"张钰"</f>
        <v>张钰</v>
      </c>
      <c r="D2580" s="3" t="s">
        <v>1806</v>
      </c>
    </row>
    <row r="2581" spans="1:4" ht="30" customHeight="1">
      <c r="A2581" s="3">
        <v>2579</v>
      </c>
      <c r="B2581" s="4" t="s">
        <v>1745</v>
      </c>
      <c r="C2581" s="4" t="str">
        <f>"蔡巧玲"</f>
        <v>蔡巧玲</v>
      </c>
      <c r="D2581" s="3" t="s">
        <v>208</v>
      </c>
    </row>
    <row r="2582" spans="1:4" ht="30" customHeight="1">
      <c r="A2582" s="3">
        <v>2580</v>
      </c>
      <c r="B2582" s="4" t="s">
        <v>1745</v>
      </c>
      <c r="C2582" s="4" t="str">
        <f>"靳蓓东"</f>
        <v>靳蓓东</v>
      </c>
      <c r="D2582" s="3" t="s">
        <v>1807</v>
      </c>
    </row>
    <row r="2583" spans="1:4" ht="30" customHeight="1">
      <c r="A2583" s="3">
        <v>2581</v>
      </c>
      <c r="B2583" s="4" t="s">
        <v>1745</v>
      </c>
      <c r="C2583" s="4" t="str">
        <f>"符茵茵"</f>
        <v>符茵茵</v>
      </c>
      <c r="D2583" s="3" t="s">
        <v>21</v>
      </c>
    </row>
    <row r="2584" spans="1:4" ht="30" customHeight="1">
      <c r="A2584" s="3">
        <v>2582</v>
      </c>
      <c r="B2584" s="4" t="s">
        <v>1745</v>
      </c>
      <c r="C2584" s="4" t="str">
        <f>"姚彬"</f>
        <v>姚彬</v>
      </c>
      <c r="D2584" s="3" t="s">
        <v>1808</v>
      </c>
    </row>
    <row r="2585" spans="1:4" ht="30" customHeight="1">
      <c r="A2585" s="3">
        <v>2583</v>
      </c>
      <c r="B2585" s="4" t="s">
        <v>1745</v>
      </c>
      <c r="C2585" s="4" t="str">
        <f>"高密"</f>
        <v>高密</v>
      </c>
      <c r="D2585" s="3" t="s">
        <v>1809</v>
      </c>
    </row>
    <row r="2586" spans="1:4" ht="30" customHeight="1">
      <c r="A2586" s="3">
        <v>2584</v>
      </c>
      <c r="B2586" s="4" t="s">
        <v>1745</v>
      </c>
      <c r="C2586" s="4" t="str">
        <f>"赵春燕"</f>
        <v>赵春燕</v>
      </c>
      <c r="D2586" s="3" t="s">
        <v>1810</v>
      </c>
    </row>
    <row r="2587" spans="1:4" ht="30" customHeight="1">
      <c r="A2587" s="3">
        <v>2585</v>
      </c>
      <c r="B2587" s="4" t="s">
        <v>1745</v>
      </c>
      <c r="C2587" s="4" t="str">
        <f>"高媛"</f>
        <v>高媛</v>
      </c>
      <c r="D2587" s="3" t="s">
        <v>1811</v>
      </c>
    </row>
    <row r="2588" spans="1:4" ht="30" customHeight="1">
      <c r="A2588" s="3">
        <v>2586</v>
      </c>
      <c r="B2588" s="4" t="s">
        <v>1745</v>
      </c>
      <c r="C2588" s="4" t="str">
        <f>"丁欢"</f>
        <v>丁欢</v>
      </c>
      <c r="D2588" s="3" t="s">
        <v>1812</v>
      </c>
    </row>
    <row r="2589" spans="1:4" ht="30" customHeight="1">
      <c r="A2589" s="3">
        <v>2587</v>
      </c>
      <c r="B2589" s="4" t="s">
        <v>1745</v>
      </c>
      <c r="C2589" s="4" t="str">
        <f>"关穆婵"</f>
        <v>关穆婵</v>
      </c>
      <c r="D2589" s="3" t="s">
        <v>1813</v>
      </c>
    </row>
    <row r="2590" spans="1:4" ht="30" customHeight="1">
      <c r="A2590" s="3">
        <v>2588</v>
      </c>
      <c r="B2590" s="4" t="s">
        <v>1745</v>
      </c>
      <c r="C2590" s="4" t="str">
        <f>"吴静"</f>
        <v>吴静</v>
      </c>
      <c r="D2590" s="3" t="s">
        <v>1814</v>
      </c>
    </row>
    <row r="2591" spans="1:4" ht="30" customHeight="1">
      <c r="A2591" s="3">
        <v>2589</v>
      </c>
      <c r="B2591" s="4" t="s">
        <v>1745</v>
      </c>
      <c r="C2591" s="4" t="str">
        <f>"潘白雪"</f>
        <v>潘白雪</v>
      </c>
      <c r="D2591" s="3" t="s">
        <v>1815</v>
      </c>
    </row>
    <row r="2592" spans="1:4" ht="30" customHeight="1">
      <c r="A2592" s="3">
        <v>2590</v>
      </c>
      <c r="B2592" s="4" t="s">
        <v>1745</v>
      </c>
      <c r="C2592" s="4" t="str">
        <f>"李洋"</f>
        <v>李洋</v>
      </c>
      <c r="D2592" s="3" t="s">
        <v>1816</v>
      </c>
    </row>
    <row r="2593" spans="1:4" ht="30" customHeight="1">
      <c r="A2593" s="3">
        <v>2591</v>
      </c>
      <c r="B2593" s="4" t="s">
        <v>1745</v>
      </c>
      <c r="C2593" s="4" t="str">
        <f>"杨爽"</f>
        <v>杨爽</v>
      </c>
      <c r="D2593" s="3" t="s">
        <v>1817</v>
      </c>
    </row>
    <row r="2594" spans="1:4" ht="30" customHeight="1">
      <c r="A2594" s="3">
        <v>2592</v>
      </c>
      <c r="B2594" s="4" t="s">
        <v>1745</v>
      </c>
      <c r="C2594" s="4" t="str">
        <f>"孙艺书"</f>
        <v>孙艺书</v>
      </c>
      <c r="D2594" s="3" t="s">
        <v>1818</v>
      </c>
    </row>
    <row r="2595" spans="1:4" ht="30" customHeight="1">
      <c r="A2595" s="3">
        <v>2593</v>
      </c>
      <c r="B2595" s="4" t="s">
        <v>1745</v>
      </c>
      <c r="C2595" s="4" t="str">
        <f>"于婷婷"</f>
        <v>于婷婷</v>
      </c>
      <c r="D2595" s="3" t="s">
        <v>1819</v>
      </c>
    </row>
    <row r="2596" spans="1:4" ht="30" customHeight="1">
      <c r="A2596" s="3">
        <v>2594</v>
      </c>
      <c r="B2596" s="4" t="s">
        <v>1745</v>
      </c>
      <c r="C2596" s="4" t="str">
        <f>"符海滨"</f>
        <v>符海滨</v>
      </c>
      <c r="D2596" s="3" t="s">
        <v>1457</v>
      </c>
    </row>
    <row r="2597" spans="1:4" ht="30" customHeight="1">
      <c r="A2597" s="3">
        <v>2595</v>
      </c>
      <c r="B2597" s="4" t="s">
        <v>1745</v>
      </c>
      <c r="C2597" s="4" t="str">
        <f>"韩丽芳"</f>
        <v>韩丽芳</v>
      </c>
      <c r="D2597" s="3" t="s">
        <v>1820</v>
      </c>
    </row>
    <row r="2598" spans="1:4" ht="30" customHeight="1">
      <c r="A2598" s="3">
        <v>2596</v>
      </c>
      <c r="B2598" s="4" t="s">
        <v>1745</v>
      </c>
      <c r="C2598" s="4" t="str">
        <f>"成方琳"</f>
        <v>成方琳</v>
      </c>
      <c r="D2598" s="3" t="s">
        <v>1821</v>
      </c>
    </row>
    <row r="2599" spans="1:4" ht="30" customHeight="1">
      <c r="A2599" s="3">
        <v>2597</v>
      </c>
      <c r="B2599" s="4" t="s">
        <v>1745</v>
      </c>
      <c r="C2599" s="4" t="str">
        <f>"黄境"</f>
        <v>黄境</v>
      </c>
      <c r="D2599" s="3" t="s">
        <v>1822</v>
      </c>
    </row>
    <row r="2600" spans="1:4" ht="30" customHeight="1">
      <c r="A2600" s="3">
        <v>2598</v>
      </c>
      <c r="B2600" s="4" t="s">
        <v>1745</v>
      </c>
      <c r="C2600" s="4" t="str">
        <f>"韩金灵"</f>
        <v>韩金灵</v>
      </c>
      <c r="D2600" s="3" t="s">
        <v>1823</v>
      </c>
    </row>
    <row r="2601" spans="1:4" ht="30" customHeight="1">
      <c r="A2601" s="3">
        <v>2599</v>
      </c>
      <c r="B2601" s="4" t="s">
        <v>1745</v>
      </c>
      <c r="C2601" s="4" t="str">
        <f>"马杰"</f>
        <v>马杰</v>
      </c>
      <c r="D2601" s="3" t="s">
        <v>1824</v>
      </c>
    </row>
    <row r="2602" spans="1:4" ht="30" customHeight="1">
      <c r="A2602" s="3">
        <v>2600</v>
      </c>
      <c r="B2602" s="4" t="s">
        <v>1745</v>
      </c>
      <c r="C2602" s="4" t="str">
        <f>"吴恒菲"</f>
        <v>吴恒菲</v>
      </c>
      <c r="D2602" s="3" t="s">
        <v>572</v>
      </c>
    </row>
    <row r="2603" spans="1:4" ht="30" customHeight="1">
      <c r="A2603" s="3">
        <v>2601</v>
      </c>
      <c r="B2603" s="4" t="s">
        <v>1745</v>
      </c>
      <c r="C2603" s="4" t="str">
        <f>"王盈蕴"</f>
        <v>王盈蕴</v>
      </c>
      <c r="D2603" s="3" t="s">
        <v>540</v>
      </c>
    </row>
    <row r="2604" spans="1:4" ht="30" customHeight="1">
      <c r="A2604" s="3">
        <v>2602</v>
      </c>
      <c r="B2604" s="4" t="s">
        <v>1825</v>
      </c>
      <c r="C2604" s="4" t="str">
        <f>"李国伟"</f>
        <v>李国伟</v>
      </c>
      <c r="D2604" s="3" t="s">
        <v>1826</v>
      </c>
    </row>
    <row r="2605" spans="1:4" ht="30" customHeight="1">
      <c r="A2605" s="3">
        <v>2603</v>
      </c>
      <c r="B2605" s="4" t="s">
        <v>1825</v>
      </c>
      <c r="C2605" s="4" t="str">
        <f>"李正文"</f>
        <v>李正文</v>
      </c>
      <c r="D2605" s="3" t="s">
        <v>324</v>
      </c>
    </row>
    <row r="2606" spans="1:4" ht="30" customHeight="1">
      <c r="A2606" s="3">
        <v>2604</v>
      </c>
      <c r="B2606" s="4" t="s">
        <v>1825</v>
      </c>
      <c r="C2606" s="4" t="str">
        <f>"黄朝德"</f>
        <v>黄朝德</v>
      </c>
      <c r="D2606" s="3" t="s">
        <v>1827</v>
      </c>
    </row>
    <row r="2607" spans="1:4" ht="30" customHeight="1">
      <c r="A2607" s="3">
        <v>2605</v>
      </c>
      <c r="B2607" s="4" t="s">
        <v>1825</v>
      </c>
      <c r="C2607" s="4" t="str">
        <f>"黄芳智"</f>
        <v>黄芳智</v>
      </c>
      <c r="D2607" s="3" t="s">
        <v>419</v>
      </c>
    </row>
    <row r="2608" spans="1:4" ht="30" customHeight="1">
      <c r="A2608" s="3">
        <v>2606</v>
      </c>
      <c r="B2608" s="4" t="s">
        <v>1825</v>
      </c>
      <c r="C2608" s="4" t="str">
        <f>"叶高旭"</f>
        <v>叶高旭</v>
      </c>
      <c r="D2608" s="3" t="s">
        <v>1828</v>
      </c>
    </row>
    <row r="2609" spans="1:4" ht="30" customHeight="1">
      <c r="A2609" s="3">
        <v>2607</v>
      </c>
      <c r="B2609" s="4" t="s">
        <v>1825</v>
      </c>
      <c r="C2609" s="4" t="str">
        <f>"林奇晨"</f>
        <v>林奇晨</v>
      </c>
      <c r="D2609" s="3" t="s">
        <v>1829</v>
      </c>
    </row>
    <row r="2610" spans="1:4" ht="30" customHeight="1">
      <c r="A2610" s="3">
        <v>2608</v>
      </c>
      <c r="B2610" s="4" t="s">
        <v>1825</v>
      </c>
      <c r="C2610" s="4" t="str">
        <f>"符树培"</f>
        <v>符树培</v>
      </c>
      <c r="D2610" s="3" t="s">
        <v>1830</v>
      </c>
    </row>
    <row r="2611" spans="1:4" ht="30" customHeight="1">
      <c r="A2611" s="3">
        <v>2609</v>
      </c>
      <c r="B2611" s="4" t="s">
        <v>1825</v>
      </c>
      <c r="C2611" s="4" t="str">
        <f>"赵思堂"</f>
        <v>赵思堂</v>
      </c>
      <c r="D2611" s="3" t="s">
        <v>1831</v>
      </c>
    </row>
    <row r="2612" spans="1:4" ht="30" customHeight="1">
      <c r="A2612" s="3">
        <v>2610</v>
      </c>
      <c r="B2612" s="4" t="s">
        <v>1825</v>
      </c>
      <c r="C2612" s="4" t="str">
        <f>"王武杰"</f>
        <v>王武杰</v>
      </c>
      <c r="D2612" s="3" t="s">
        <v>1832</v>
      </c>
    </row>
    <row r="2613" spans="1:4" ht="30" customHeight="1">
      <c r="A2613" s="3">
        <v>2611</v>
      </c>
      <c r="B2613" s="4" t="s">
        <v>1825</v>
      </c>
      <c r="C2613" s="4" t="str">
        <f>"郑扬莉"</f>
        <v>郑扬莉</v>
      </c>
      <c r="D2613" s="3" t="s">
        <v>1230</v>
      </c>
    </row>
    <row r="2614" spans="1:4" ht="30" customHeight="1">
      <c r="A2614" s="3">
        <v>2612</v>
      </c>
      <c r="B2614" s="4" t="s">
        <v>1825</v>
      </c>
      <c r="C2614" s="4" t="str">
        <f>"田聪利"</f>
        <v>田聪利</v>
      </c>
      <c r="D2614" s="3" t="s">
        <v>1833</v>
      </c>
    </row>
    <row r="2615" spans="1:4" ht="30" customHeight="1">
      <c r="A2615" s="3">
        <v>2613</v>
      </c>
      <c r="B2615" s="4" t="s">
        <v>1825</v>
      </c>
      <c r="C2615" s="4" t="str">
        <f>"韦启业"</f>
        <v>韦启业</v>
      </c>
      <c r="D2615" s="3" t="s">
        <v>1834</v>
      </c>
    </row>
    <row r="2616" spans="1:4" ht="30" customHeight="1">
      <c r="A2616" s="3">
        <v>2614</v>
      </c>
      <c r="B2616" s="4" t="s">
        <v>1825</v>
      </c>
      <c r="C2616" s="4" t="str">
        <f>"陈德亮"</f>
        <v>陈德亮</v>
      </c>
      <c r="D2616" s="3" t="s">
        <v>1835</v>
      </c>
    </row>
    <row r="2617" spans="1:4" ht="30" customHeight="1">
      <c r="A2617" s="3">
        <v>2615</v>
      </c>
      <c r="B2617" s="4" t="s">
        <v>1825</v>
      </c>
      <c r="C2617" s="4" t="str">
        <f>"杨或"</f>
        <v>杨或</v>
      </c>
      <c r="D2617" s="3" t="s">
        <v>1836</v>
      </c>
    </row>
    <row r="2618" spans="1:4" ht="30" customHeight="1">
      <c r="A2618" s="3">
        <v>2616</v>
      </c>
      <c r="B2618" s="4" t="s">
        <v>1837</v>
      </c>
      <c r="C2618" s="4" t="str">
        <f>"柏馨"</f>
        <v>柏馨</v>
      </c>
      <c r="D2618" s="3" t="s">
        <v>1838</v>
      </c>
    </row>
    <row r="2619" spans="1:4" ht="30" customHeight="1">
      <c r="A2619" s="3">
        <v>2617</v>
      </c>
      <c r="B2619" s="4" t="s">
        <v>1837</v>
      </c>
      <c r="C2619" s="4" t="str">
        <f>"谢自才"</f>
        <v>谢自才</v>
      </c>
      <c r="D2619" s="3" t="s">
        <v>1839</v>
      </c>
    </row>
    <row r="2620" spans="1:4" ht="30" customHeight="1">
      <c r="A2620" s="3">
        <v>2618</v>
      </c>
      <c r="B2620" s="4" t="s">
        <v>1837</v>
      </c>
      <c r="C2620" s="4" t="str">
        <f>"林书斌"</f>
        <v>林书斌</v>
      </c>
      <c r="D2620" s="3" t="s">
        <v>1840</v>
      </c>
    </row>
    <row r="2621" spans="1:4" ht="30" customHeight="1">
      <c r="A2621" s="3">
        <v>2619</v>
      </c>
      <c r="B2621" s="4" t="s">
        <v>1837</v>
      </c>
      <c r="C2621" s="4" t="str">
        <f>"黎建贤"</f>
        <v>黎建贤</v>
      </c>
      <c r="D2621" s="3" t="s">
        <v>1841</v>
      </c>
    </row>
    <row r="2622" spans="1:4" ht="30" customHeight="1">
      <c r="A2622" s="3">
        <v>2620</v>
      </c>
      <c r="B2622" s="4" t="s">
        <v>1837</v>
      </c>
      <c r="C2622" s="4" t="str">
        <f>"黄茂康"</f>
        <v>黄茂康</v>
      </c>
      <c r="D2622" s="3" t="s">
        <v>1842</v>
      </c>
    </row>
    <row r="2623" spans="1:4" ht="30" customHeight="1">
      <c r="A2623" s="3">
        <v>2621</v>
      </c>
      <c r="B2623" s="4" t="s">
        <v>1837</v>
      </c>
      <c r="C2623" s="4" t="str">
        <f>"滕琳"</f>
        <v>滕琳</v>
      </c>
      <c r="D2623" s="3" t="s">
        <v>1843</v>
      </c>
    </row>
    <row r="2624" spans="1:4" ht="30" customHeight="1">
      <c r="A2624" s="3">
        <v>2622</v>
      </c>
      <c r="B2624" s="4" t="s">
        <v>1837</v>
      </c>
      <c r="C2624" s="4" t="str">
        <f>"容志达"</f>
        <v>容志达</v>
      </c>
      <c r="D2624" s="3" t="s">
        <v>1844</v>
      </c>
    </row>
    <row r="2625" spans="1:4" ht="30" customHeight="1">
      <c r="A2625" s="3">
        <v>2623</v>
      </c>
      <c r="B2625" s="4" t="s">
        <v>1837</v>
      </c>
      <c r="C2625" s="4" t="str">
        <f>"包松莲"</f>
        <v>包松莲</v>
      </c>
      <c r="D2625" s="3" t="s">
        <v>1845</v>
      </c>
    </row>
    <row r="2626" spans="1:4" ht="30" customHeight="1">
      <c r="A2626" s="3">
        <v>2624</v>
      </c>
      <c r="B2626" s="4" t="s">
        <v>1837</v>
      </c>
      <c r="C2626" s="4" t="str">
        <f>"张万玖"</f>
        <v>张万玖</v>
      </c>
      <c r="D2626" s="3" t="s">
        <v>1846</v>
      </c>
    </row>
    <row r="2627" spans="1:4" ht="30" customHeight="1">
      <c r="A2627" s="3">
        <v>2625</v>
      </c>
      <c r="B2627" s="4" t="s">
        <v>1837</v>
      </c>
      <c r="C2627" s="4" t="str">
        <f>"董功勤"</f>
        <v>董功勤</v>
      </c>
      <c r="D2627" s="3" t="s">
        <v>1847</v>
      </c>
    </row>
    <row r="2628" spans="1:4" ht="30" customHeight="1">
      <c r="A2628" s="3">
        <v>2626</v>
      </c>
      <c r="B2628" s="4" t="s">
        <v>1837</v>
      </c>
      <c r="C2628" s="4" t="str">
        <f>"李科偕"</f>
        <v>李科偕</v>
      </c>
      <c r="D2628" s="3" t="s">
        <v>1848</v>
      </c>
    </row>
    <row r="2629" spans="1:4" ht="30" customHeight="1">
      <c r="A2629" s="3">
        <v>2627</v>
      </c>
      <c r="B2629" s="4" t="s">
        <v>1837</v>
      </c>
      <c r="C2629" s="4" t="str">
        <f>"胡其万"</f>
        <v>胡其万</v>
      </c>
      <c r="D2629" s="3" t="s">
        <v>1849</v>
      </c>
    </row>
    <row r="2630" spans="1:4" ht="30" customHeight="1">
      <c r="A2630" s="3">
        <v>2628</v>
      </c>
      <c r="B2630" s="4" t="s">
        <v>1837</v>
      </c>
      <c r="C2630" s="4" t="str">
        <f>"曹继武"</f>
        <v>曹继武</v>
      </c>
      <c r="D2630" s="3" t="s">
        <v>1850</v>
      </c>
    </row>
    <row r="2631" spans="1:4" ht="30" customHeight="1">
      <c r="A2631" s="3">
        <v>2629</v>
      </c>
      <c r="B2631" s="4" t="s">
        <v>1837</v>
      </c>
      <c r="C2631" s="4" t="str">
        <f>"王其祥"</f>
        <v>王其祥</v>
      </c>
      <c r="D2631" s="3" t="s">
        <v>1822</v>
      </c>
    </row>
    <row r="2632" spans="1:4" ht="30" customHeight="1">
      <c r="A2632" s="3">
        <v>2630</v>
      </c>
      <c r="B2632" s="4" t="s">
        <v>1837</v>
      </c>
      <c r="C2632" s="4" t="str">
        <f>"蒲春伟"</f>
        <v>蒲春伟</v>
      </c>
      <c r="D2632" s="3" t="s">
        <v>1851</v>
      </c>
    </row>
    <row r="2633" spans="1:4" ht="30" customHeight="1">
      <c r="A2633" s="3">
        <v>2631</v>
      </c>
      <c r="B2633" s="4" t="s">
        <v>1837</v>
      </c>
      <c r="C2633" s="4" t="str">
        <f>"姚明瑾"</f>
        <v>姚明瑾</v>
      </c>
      <c r="D2633" s="3" t="s">
        <v>1852</v>
      </c>
    </row>
    <row r="2634" spans="1:4" ht="30" customHeight="1">
      <c r="A2634" s="3">
        <v>2632</v>
      </c>
      <c r="B2634" s="4" t="s">
        <v>1837</v>
      </c>
      <c r="C2634" s="4" t="str">
        <f>"文一飔"</f>
        <v>文一飔</v>
      </c>
      <c r="D2634" s="3" t="s">
        <v>1828</v>
      </c>
    </row>
    <row r="2635" spans="1:4" ht="30" customHeight="1">
      <c r="A2635" s="3">
        <v>2633</v>
      </c>
      <c r="B2635" s="4" t="s">
        <v>1837</v>
      </c>
      <c r="C2635" s="4" t="str">
        <f>"邢益植"</f>
        <v>邢益植</v>
      </c>
      <c r="D2635" s="3" t="s">
        <v>1853</v>
      </c>
    </row>
    <row r="2636" spans="1:4" ht="30" customHeight="1">
      <c r="A2636" s="3">
        <v>2634</v>
      </c>
      <c r="B2636" s="4" t="s">
        <v>1837</v>
      </c>
      <c r="C2636" s="4" t="str">
        <f>"朱子彧"</f>
        <v>朱子彧</v>
      </c>
      <c r="D2636" s="3" t="s">
        <v>1854</v>
      </c>
    </row>
    <row r="2637" spans="1:4" ht="30" customHeight="1">
      <c r="A2637" s="3">
        <v>2635</v>
      </c>
      <c r="B2637" s="4" t="s">
        <v>1837</v>
      </c>
      <c r="C2637" s="4" t="str">
        <f>"吴青蔚"</f>
        <v>吴青蔚</v>
      </c>
      <c r="D2637" s="3" t="s">
        <v>1855</v>
      </c>
    </row>
    <row r="2638" spans="1:4" ht="30" customHeight="1">
      <c r="A2638" s="3">
        <v>2636</v>
      </c>
      <c r="B2638" s="4" t="s">
        <v>1837</v>
      </c>
      <c r="C2638" s="4" t="str">
        <f>"覃鸿发"</f>
        <v>覃鸿发</v>
      </c>
      <c r="D2638" s="3" t="s">
        <v>1856</v>
      </c>
    </row>
    <row r="2639" spans="1:4" ht="30" customHeight="1">
      <c r="A2639" s="3">
        <v>2637</v>
      </c>
      <c r="B2639" s="4" t="s">
        <v>1837</v>
      </c>
      <c r="C2639" s="4" t="str">
        <f>"王豪"</f>
        <v>王豪</v>
      </c>
      <c r="D2639" s="3" t="s">
        <v>1857</v>
      </c>
    </row>
    <row r="2640" spans="1:4" ht="30" customHeight="1">
      <c r="A2640" s="3">
        <v>2638</v>
      </c>
      <c r="B2640" s="4" t="s">
        <v>1837</v>
      </c>
      <c r="C2640" s="4" t="str">
        <f>"李国警"</f>
        <v>李国警</v>
      </c>
      <c r="D2640" s="3" t="s">
        <v>1858</v>
      </c>
    </row>
    <row r="2641" spans="1:4" ht="30" customHeight="1">
      <c r="A2641" s="3">
        <v>2639</v>
      </c>
      <c r="B2641" s="4" t="s">
        <v>1837</v>
      </c>
      <c r="C2641" s="4" t="str">
        <f>"冯良男"</f>
        <v>冯良男</v>
      </c>
      <c r="D2641" s="3" t="s">
        <v>1859</v>
      </c>
    </row>
    <row r="2642" spans="1:4" ht="30" customHeight="1">
      <c r="A2642" s="3">
        <v>2640</v>
      </c>
      <c r="B2642" s="4" t="s">
        <v>1837</v>
      </c>
      <c r="C2642" s="4" t="str">
        <f>"韦云菊"</f>
        <v>韦云菊</v>
      </c>
      <c r="D2642" s="3" t="s">
        <v>437</v>
      </c>
    </row>
    <row r="2643" spans="1:4" ht="30" customHeight="1">
      <c r="A2643" s="3">
        <v>2641</v>
      </c>
      <c r="B2643" s="4" t="s">
        <v>1837</v>
      </c>
      <c r="C2643" s="4" t="str">
        <f>"崔钰莹"</f>
        <v>崔钰莹</v>
      </c>
      <c r="D2643" s="3" t="s">
        <v>1860</v>
      </c>
    </row>
    <row r="2644" spans="1:4" ht="30" customHeight="1">
      <c r="A2644" s="3">
        <v>2642</v>
      </c>
      <c r="B2644" s="4" t="s">
        <v>1837</v>
      </c>
      <c r="C2644" s="4" t="str">
        <f>"吴亮"</f>
        <v>吴亮</v>
      </c>
      <c r="D2644" s="3" t="s">
        <v>1861</v>
      </c>
    </row>
    <row r="2645" spans="1:4" ht="30" customHeight="1">
      <c r="A2645" s="3">
        <v>2643</v>
      </c>
      <c r="B2645" s="4" t="s">
        <v>1837</v>
      </c>
      <c r="C2645" s="4" t="str">
        <f>"王国培"</f>
        <v>王国培</v>
      </c>
      <c r="D2645" s="3" t="s">
        <v>1862</v>
      </c>
    </row>
    <row r="2646" spans="1:4" ht="30" customHeight="1">
      <c r="A2646" s="3">
        <v>2644</v>
      </c>
      <c r="B2646" s="4" t="s">
        <v>1837</v>
      </c>
      <c r="C2646" s="4" t="str">
        <f>"冯楚"</f>
        <v>冯楚</v>
      </c>
      <c r="D2646" s="3" t="s">
        <v>1863</v>
      </c>
    </row>
    <row r="2647" spans="1:4" ht="30" customHeight="1">
      <c r="A2647" s="3">
        <v>2645</v>
      </c>
      <c r="B2647" s="4" t="s">
        <v>1837</v>
      </c>
      <c r="C2647" s="4" t="str">
        <f>"林明杰"</f>
        <v>林明杰</v>
      </c>
      <c r="D2647" s="3" t="s">
        <v>1864</v>
      </c>
    </row>
    <row r="2648" spans="1:4" ht="30" customHeight="1">
      <c r="A2648" s="3">
        <v>2646</v>
      </c>
      <c r="B2648" s="4" t="s">
        <v>1837</v>
      </c>
      <c r="C2648" s="4" t="str">
        <f>"王业东"</f>
        <v>王业东</v>
      </c>
      <c r="D2648" s="3" t="s">
        <v>1285</v>
      </c>
    </row>
    <row r="2649" spans="1:4" ht="30" customHeight="1">
      <c r="A2649" s="3">
        <v>2647</v>
      </c>
      <c r="B2649" s="4" t="s">
        <v>1837</v>
      </c>
      <c r="C2649" s="4" t="str">
        <f>"李俊杰"</f>
        <v>李俊杰</v>
      </c>
      <c r="D2649" s="3" t="s">
        <v>1865</v>
      </c>
    </row>
    <row r="2650" spans="1:4" ht="30" customHeight="1">
      <c r="A2650" s="3">
        <v>2648</v>
      </c>
      <c r="B2650" s="4" t="s">
        <v>1837</v>
      </c>
      <c r="C2650" s="4" t="str">
        <f>"陈贻能"</f>
        <v>陈贻能</v>
      </c>
      <c r="D2650" s="3" t="s">
        <v>1866</v>
      </c>
    </row>
    <row r="2651" spans="1:4" ht="30" customHeight="1">
      <c r="A2651" s="3">
        <v>2649</v>
      </c>
      <c r="B2651" s="4" t="s">
        <v>1837</v>
      </c>
      <c r="C2651" s="4" t="str">
        <f>"黄亚家"</f>
        <v>黄亚家</v>
      </c>
      <c r="D2651" s="3" t="s">
        <v>1867</v>
      </c>
    </row>
    <row r="2652" spans="1:4" ht="30" customHeight="1">
      <c r="A2652" s="3">
        <v>2650</v>
      </c>
      <c r="B2652" s="4" t="s">
        <v>1837</v>
      </c>
      <c r="C2652" s="4" t="str">
        <f>"杨涛"</f>
        <v>杨涛</v>
      </c>
      <c r="D2652" s="3" t="s">
        <v>1868</v>
      </c>
    </row>
    <row r="2653" spans="1:4" ht="30" customHeight="1">
      <c r="A2653" s="3">
        <v>2651</v>
      </c>
      <c r="B2653" s="4" t="s">
        <v>1837</v>
      </c>
      <c r="C2653" s="4" t="str">
        <f>"周吉单"</f>
        <v>周吉单</v>
      </c>
      <c r="D2653" s="3" t="s">
        <v>890</v>
      </c>
    </row>
    <row r="2654" spans="1:4" ht="30" customHeight="1">
      <c r="A2654" s="3">
        <v>2652</v>
      </c>
      <c r="B2654" s="4" t="s">
        <v>1837</v>
      </c>
      <c r="C2654" s="4" t="str">
        <f>"王云光"</f>
        <v>王云光</v>
      </c>
      <c r="D2654" s="3" t="s">
        <v>1869</v>
      </c>
    </row>
    <row r="2655" spans="1:4" ht="30" customHeight="1">
      <c r="A2655" s="3">
        <v>2653</v>
      </c>
      <c r="B2655" s="4" t="s">
        <v>1837</v>
      </c>
      <c r="C2655" s="4" t="str">
        <f>"符长运"</f>
        <v>符长运</v>
      </c>
      <c r="D2655" s="3" t="s">
        <v>1870</v>
      </c>
    </row>
    <row r="2656" spans="1:4" ht="30" customHeight="1">
      <c r="A2656" s="3">
        <v>2654</v>
      </c>
      <c r="B2656" s="4" t="s">
        <v>1837</v>
      </c>
      <c r="C2656" s="4" t="str">
        <f>"王宜雷"</f>
        <v>王宜雷</v>
      </c>
      <c r="D2656" s="3" t="s">
        <v>1356</v>
      </c>
    </row>
    <row r="2657" spans="1:4" ht="30" customHeight="1">
      <c r="A2657" s="3">
        <v>2655</v>
      </c>
      <c r="B2657" s="4" t="s">
        <v>1837</v>
      </c>
      <c r="C2657" s="4" t="str">
        <f>"梁文君"</f>
        <v>梁文君</v>
      </c>
      <c r="D2657" s="3" t="s">
        <v>508</v>
      </c>
    </row>
    <row r="2658" spans="1:4" ht="30" customHeight="1">
      <c r="A2658" s="3">
        <v>2656</v>
      </c>
      <c r="B2658" s="4" t="s">
        <v>1837</v>
      </c>
      <c r="C2658" s="4" t="str">
        <f>"李俊巍"</f>
        <v>李俊巍</v>
      </c>
      <c r="D2658" s="3" t="s">
        <v>1871</v>
      </c>
    </row>
    <row r="2659" spans="1:4" ht="30" customHeight="1">
      <c r="A2659" s="3">
        <v>2657</v>
      </c>
      <c r="B2659" s="4" t="s">
        <v>1837</v>
      </c>
      <c r="C2659" s="4" t="str">
        <f>"郑时一"</f>
        <v>郑时一</v>
      </c>
      <c r="D2659" s="3" t="s">
        <v>1872</v>
      </c>
    </row>
    <row r="2660" spans="1:4" ht="30" customHeight="1">
      <c r="A2660" s="3">
        <v>2658</v>
      </c>
      <c r="B2660" s="4" t="s">
        <v>1837</v>
      </c>
      <c r="C2660" s="4" t="str">
        <f>"王文超"</f>
        <v>王文超</v>
      </c>
      <c r="D2660" s="3" t="s">
        <v>1873</v>
      </c>
    </row>
    <row r="2661" spans="1:4" ht="30" customHeight="1">
      <c r="A2661" s="3">
        <v>2659</v>
      </c>
      <c r="B2661" s="4" t="s">
        <v>1837</v>
      </c>
      <c r="C2661" s="4" t="str">
        <f>"陈诚"</f>
        <v>陈诚</v>
      </c>
      <c r="D2661" s="3" t="s">
        <v>1874</v>
      </c>
    </row>
    <row r="2662" spans="1:4" ht="30" customHeight="1">
      <c r="A2662" s="3">
        <v>2660</v>
      </c>
      <c r="B2662" s="4" t="s">
        <v>1837</v>
      </c>
      <c r="C2662" s="4" t="str">
        <f>"黎苏泽"</f>
        <v>黎苏泽</v>
      </c>
      <c r="D2662" s="3" t="s">
        <v>1875</v>
      </c>
    </row>
    <row r="2663" spans="1:4" ht="30" customHeight="1">
      <c r="A2663" s="3">
        <v>2661</v>
      </c>
      <c r="B2663" s="4" t="s">
        <v>1837</v>
      </c>
      <c r="C2663" s="4" t="str">
        <f>"翁秀雅"</f>
        <v>翁秀雅</v>
      </c>
      <c r="D2663" s="3" t="s">
        <v>1876</v>
      </c>
    </row>
    <row r="2664" spans="1:4" ht="30" customHeight="1">
      <c r="A2664" s="3">
        <v>2662</v>
      </c>
      <c r="B2664" s="4" t="s">
        <v>1837</v>
      </c>
      <c r="C2664" s="4" t="str">
        <f>"王槐增"</f>
        <v>王槐增</v>
      </c>
      <c r="D2664" s="3" t="s">
        <v>1840</v>
      </c>
    </row>
    <row r="2665" spans="1:4" ht="30" customHeight="1">
      <c r="A2665" s="3">
        <v>2663</v>
      </c>
      <c r="B2665" s="4" t="s">
        <v>1837</v>
      </c>
      <c r="C2665" s="4" t="str">
        <f>"黄文杰"</f>
        <v>黄文杰</v>
      </c>
      <c r="D2665" s="3" t="s">
        <v>1877</v>
      </c>
    </row>
    <row r="2666" spans="1:4" ht="30" customHeight="1">
      <c r="A2666" s="3">
        <v>2664</v>
      </c>
      <c r="B2666" s="4" t="s">
        <v>1837</v>
      </c>
      <c r="C2666" s="4" t="str">
        <f>"辛晓智"</f>
        <v>辛晓智</v>
      </c>
      <c r="D2666" s="3" t="s">
        <v>1878</v>
      </c>
    </row>
    <row r="2667" spans="1:4" ht="30" customHeight="1">
      <c r="A2667" s="3">
        <v>2665</v>
      </c>
      <c r="B2667" s="4" t="s">
        <v>1837</v>
      </c>
      <c r="C2667" s="4" t="str">
        <f>"张志中"</f>
        <v>张志中</v>
      </c>
      <c r="D2667" s="3" t="s">
        <v>1879</v>
      </c>
    </row>
    <row r="2668" spans="1:4" ht="30" customHeight="1">
      <c r="A2668" s="3">
        <v>2666</v>
      </c>
      <c r="B2668" s="4" t="s">
        <v>1837</v>
      </c>
      <c r="C2668" s="4" t="str">
        <f>"黄庆德"</f>
        <v>黄庆德</v>
      </c>
      <c r="D2668" s="3" t="s">
        <v>1266</v>
      </c>
    </row>
    <row r="2669" spans="1:4" ht="30" customHeight="1">
      <c r="A2669" s="3">
        <v>2667</v>
      </c>
      <c r="B2669" s="4" t="s">
        <v>1837</v>
      </c>
      <c r="C2669" s="4" t="str">
        <f>"冯秋琼"</f>
        <v>冯秋琼</v>
      </c>
      <c r="D2669" s="3" t="s">
        <v>1880</v>
      </c>
    </row>
    <row r="2670" spans="1:4" ht="30" customHeight="1">
      <c r="A2670" s="3">
        <v>2668</v>
      </c>
      <c r="B2670" s="4" t="s">
        <v>1837</v>
      </c>
      <c r="C2670" s="4" t="str">
        <f>"李南健"</f>
        <v>李南健</v>
      </c>
      <c r="D2670" s="3" t="s">
        <v>1881</v>
      </c>
    </row>
    <row r="2671" spans="1:4" ht="30" customHeight="1">
      <c r="A2671" s="3">
        <v>2669</v>
      </c>
      <c r="B2671" s="4" t="s">
        <v>1837</v>
      </c>
      <c r="C2671" s="4" t="str">
        <f>"许扬京"</f>
        <v>许扬京</v>
      </c>
      <c r="D2671" s="3" t="s">
        <v>1841</v>
      </c>
    </row>
    <row r="2672" spans="1:4" ht="30" customHeight="1">
      <c r="A2672" s="3">
        <v>2670</v>
      </c>
      <c r="B2672" s="4" t="s">
        <v>1837</v>
      </c>
      <c r="C2672" s="4" t="str">
        <f>"王康岛"</f>
        <v>王康岛</v>
      </c>
      <c r="D2672" s="3" t="s">
        <v>1882</v>
      </c>
    </row>
    <row r="2673" spans="1:4" ht="30" customHeight="1">
      <c r="A2673" s="3">
        <v>2671</v>
      </c>
      <c r="B2673" s="4" t="s">
        <v>1837</v>
      </c>
      <c r="C2673" s="4" t="str">
        <f>"吴海花"</f>
        <v>吴海花</v>
      </c>
      <c r="D2673" s="3" t="s">
        <v>533</v>
      </c>
    </row>
    <row r="2674" spans="1:4" ht="30" customHeight="1">
      <c r="A2674" s="3">
        <v>2672</v>
      </c>
      <c r="B2674" s="4" t="s">
        <v>1837</v>
      </c>
      <c r="C2674" s="4" t="str">
        <f>"李源骈"</f>
        <v>李源骈</v>
      </c>
      <c r="D2674" s="3" t="s">
        <v>1883</v>
      </c>
    </row>
    <row r="2675" spans="1:4" ht="30" customHeight="1">
      <c r="A2675" s="3">
        <v>2673</v>
      </c>
      <c r="B2675" s="4" t="s">
        <v>1837</v>
      </c>
      <c r="C2675" s="4" t="str">
        <f>"蔡亲亮"</f>
        <v>蔡亲亮</v>
      </c>
      <c r="D2675" s="3" t="s">
        <v>1884</v>
      </c>
    </row>
    <row r="2676" spans="1:4" ht="30" customHeight="1">
      <c r="A2676" s="3">
        <v>2674</v>
      </c>
      <c r="B2676" s="4" t="s">
        <v>1837</v>
      </c>
      <c r="C2676" s="4" t="str">
        <f>"周传史"</f>
        <v>周传史</v>
      </c>
      <c r="D2676" s="3" t="s">
        <v>1885</v>
      </c>
    </row>
    <row r="2677" spans="1:4" ht="30" customHeight="1">
      <c r="A2677" s="3">
        <v>2675</v>
      </c>
      <c r="B2677" s="4" t="s">
        <v>1837</v>
      </c>
      <c r="C2677" s="4" t="str">
        <f>"张亮"</f>
        <v>张亮</v>
      </c>
      <c r="D2677" s="3" t="s">
        <v>1886</v>
      </c>
    </row>
    <row r="2678" spans="1:4" ht="30" customHeight="1">
      <c r="A2678" s="3">
        <v>2676</v>
      </c>
      <c r="B2678" s="4" t="s">
        <v>1837</v>
      </c>
      <c r="C2678" s="4" t="str">
        <f>"曹源"</f>
        <v>曹源</v>
      </c>
      <c r="D2678" s="3" t="s">
        <v>1887</v>
      </c>
    </row>
    <row r="2679" spans="1:4" ht="30" customHeight="1">
      <c r="A2679" s="3">
        <v>2677</v>
      </c>
      <c r="B2679" s="4" t="s">
        <v>1837</v>
      </c>
      <c r="C2679" s="4" t="str">
        <f>"冀彦材"</f>
        <v>冀彦材</v>
      </c>
      <c r="D2679" s="3" t="s">
        <v>1888</v>
      </c>
    </row>
    <row r="2680" spans="1:4" ht="30" customHeight="1">
      <c r="A2680" s="3">
        <v>2678</v>
      </c>
      <c r="B2680" s="4" t="s">
        <v>1837</v>
      </c>
      <c r="C2680" s="4" t="str">
        <f>"苏德乾"</f>
        <v>苏德乾</v>
      </c>
      <c r="D2680" s="3" t="s">
        <v>1889</v>
      </c>
    </row>
    <row r="2681" spans="1:4" ht="30" customHeight="1">
      <c r="A2681" s="3">
        <v>2679</v>
      </c>
      <c r="B2681" s="4" t="s">
        <v>1837</v>
      </c>
      <c r="C2681" s="4" t="str">
        <f>"朱祖兴"</f>
        <v>朱祖兴</v>
      </c>
      <c r="D2681" s="3" t="s">
        <v>1890</v>
      </c>
    </row>
    <row r="2682" spans="1:4" ht="30" customHeight="1">
      <c r="A2682" s="3">
        <v>2680</v>
      </c>
      <c r="B2682" s="4" t="s">
        <v>1837</v>
      </c>
      <c r="C2682" s="4" t="str">
        <f>"欧金圣"</f>
        <v>欧金圣</v>
      </c>
      <c r="D2682" s="3" t="s">
        <v>1891</v>
      </c>
    </row>
    <row r="2683" spans="1:4" ht="30" customHeight="1">
      <c r="A2683" s="3">
        <v>2681</v>
      </c>
      <c r="B2683" s="4" t="s">
        <v>1837</v>
      </c>
      <c r="C2683" s="4" t="str">
        <f>"杨亚祥"</f>
        <v>杨亚祥</v>
      </c>
      <c r="D2683" s="3" t="s">
        <v>1892</v>
      </c>
    </row>
    <row r="2684" spans="1:4" ht="30" customHeight="1">
      <c r="A2684" s="3">
        <v>2682</v>
      </c>
      <c r="B2684" s="4" t="s">
        <v>1837</v>
      </c>
      <c r="C2684" s="4" t="str">
        <f>"吴定秋"</f>
        <v>吴定秋</v>
      </c>
      <c r="D2684" s="3" t="s">
        <v>1893</v>
      </c>
    </row>
    <row r="2685" spans="1:4" ht="30" customHeight="1">
      <c r="A2685" s="3">
        <v>2683</v>
      </c>
      <c r="B2685" s="4" t="s">
        <v>1837</v>
      </c>
      <c r="C2685" s="4" t="str">
        <f>"关温雅"</f>
        <v>关温雅</v>
      </c>
      <c r="D2685" s="3" t="s">
        <v>1894</v>
      </c>
    </row>
    <row r="2686" spans="1:4" ht="30" customHeight="1">
      <c r="A2686" s="3">
        <v>2684</v>
      </c>
      <c r="B2686" s="4" t="s">
        <v>1837</v>
      </c>
      <c r="C2686" s="4" t="str">
        <f>"简天泽"</f>
        <v>简天泽</v>
      </c>
      <c r="D2686" s="3" t="s">
        <v>1895</v>
      </c>
    </row>
    <row r="2687" spans="1:4" ht="30" customHeight="1">
      <c r="A2687" s="3">
        <v>2685</v>
      </c>
      <c r="B2687" s="4" t="s">
        <v>1837</v>
      </c>
      <c r="C2687" s="4" t="str">
        <f>"吴青洪"</f>
        <v>吴青洪</v>
      </c>
      <c r="D2687" s="3" t="s">
        <v>473</v>
      </c>
    </row>
    <row r="2688" spans="1:4" ht="30" customHeight="1">
      <c r="A2688" s="3">
        <v>2686</v>
      </c>
      <c r="B2688" s="4" t="s">
        <v>1837</v>
      </c>
      <c r="C2688" s="4" t="str">
        <f>"符芳永"</f>
        <v>符芳永</v>
      </c>
      <c r="D2688" s="3" t="s">
        <v>1896</v>
      </c>
    </row>
    <row r="2689" spans="1:4" ht="30" customHeight="1">
      <c r="A2689" s="3">
        <v>2687</v>
      </c>
      <c r="B2689" s="4" t="s">
        <v>1837</v>
      </c>
      <c r="C2689" s="4" t="str">
        <f>"刘海"</f>
        <v>刘海</v>
      </c>
      <c r="D2689" s="3" t="s">
        <v>1897</v>
      </c>
    </row>
    <row r="2690" spans="1:4" ht="30" customHeight="1">
      <c r="A2690" s="3">
        <v>2688</v>
      </c>
      <c r="B2690" s="4" t="s">
        <v>1837</v>
      </c>
      <c r="C2690" s="4" t="str">
        <f>"黄兹炳"</f>
        <v>黄兹炳</v>
      </c>
      <c r="D2690" s="3" t="s">
        <v>1898</v>
      </c>
    </row>
    <row r="2691" spans="1:4" ht="30" customHeight="1">
      <c r="A2691" s="3">
        <v>2689</v>
      </c>
      <c r="B2691" s="4" t="s">
        <v>1837</v>
      </c>
      <c r="C2691" s="4" t="str">
        <f>"夏明月"</f>
        <v>夏明月</v>
      </c>
      <c r="D2691" s="3" t="s">
        <v>1899</v>
      </c>
    </row>
    <row r="2692" spans="1:4" ht="30" customHeight="1">
      <c r="A2692" s="3">
        <v>2690</v>
      </c>
      <c r="B2692" s="4" t="s">
        <v>1837</v>
      </c>
      <c r="C2692" s="4" t="str">
        <f>"李啟明"</f>
        <v>李啟明</v>
      </c>
      <c r="D2692" s="3" t="s">
        <v>1900</v>
      </c>
    </row>
    <row r="2693" spans="1:4" ht="30" customHeight="1">
      <c r="A2693" s="3">
        <v>2691</v>
      </c>
      <c r="B2693" s="4" t="s">
        <v>1837</v>
      </c>
      <c r="C2693" s="4" t="str">
        <f>"王如玉"</f>
        <v>王如玉</v>
      </c>
      <c r="D2693" s="3" t="s">
        <v>109</v>
      </c>
    </row>
    <row r="2694" spans="1:4" ht="30" customHeight="1">
      <c r="A2694" s="3">
        <v>2692</v>
      </c>
      <c r="B2694" s="4" t="s">
        <v>1837</v>
      </c>
      <c r="C2694" s="4" t="str">
        <f>"张文腾"</f>
        <v>张文腾</v>
      </c>
      <c r="D2694" s="3" t="s">
        <v>1901</v>
      </c>
    </row>
    <row r="2695" spans="1:4" ht="30" customHeight="1">
      <c r="A2695" s="3">
        <v>2693</v>
      </c>
      <c r="B2695" s="4" t="s">
        <v>1837</v>
      </c>
      <c r="C2695" s="4" t="str">
        <f>"马瑞"</f>
        <v>马瑞</v>
      </c>
      <c r="D2695" s="3" t="s">
        <v>1902</v>
      </c>
    </row>
    <row r="2696" spans="1:4" ht="30" customHeight="1">
      <c r="A2696" s="3">
        <v>2694</v>
      </c>
      <c r="B2696" s="4" t="s">
        <v>1837</v>
      </c>
      <c r="C2696" s="4" t="str">
        <f>"谭虹"</f>
        <v>谭虹</v>
      </c>
      <c r="D2696" s="3" t="s">
        <v>1903</v>
      </c>
    </row>
    <row r="2697" spans="1:4" ht="30" customHeight="1">
      <c r="A2697" s="3">
        <v>2695</v>
      </c>
      <c r="B2697" s="4" t="s">
        <v>1837</v>
      </c>
      <c r="C2697" s="4" t="str">
        <f>"陈义才"</f>
        <v>陈义才</v>
      </c>
      <c r="D2697" s="3" t="s">
        <v>1904</v>
      </c>
    </row>
    <row r="2698" spans="1:4" ht="30" customHeight="1">
      <c r="A2698" s="3">
        <v>2696</v>
      </c>
      <c r="B2698" s="4" t="s">
        <v>1837</v>
      </c>
      <c r="C2698" s="4" t="str">
        <f>"陈天丹"</f>
        <v>陈天丹</v>
      </c>
      <c r="D2698" s="3" t="s">
        <v>1905</v>
      </c>
    </row>
    <row r="2699" spans="1:4" ht="30" customHeight="1">
      <c r="A2699" s="3">
        <v>2697</v>
      </c>
      <c r="B2699" s="4" t="s">
        <v>1837</v>
      </c>
      <c r="C2699" s="4" t="str">
        <f>"符斯夫"</f>
        <v>符斯夫</v>
      </c>
      <c r="D2699" s="3" t="s">
        <v>1906</v>
      </c>
    </row>
    <row r="2700" spans="1:4" ht="30" customHeight="1">
      <c r="A2700" s="3">
        <v>2698</v>
      </c>
      <c r="B2700" s="4" t="s">
        <v>1837</v>
      </c>
      <c r="C2700" s="4" t="str">
        <f>"董振豪"</f>
        <v>董振豪</v>
      </c>
      <c r="D2700" s="3" t="s">
        <v>1851</v>
      </c>
    </row>
    <row r="2701" spans="1:4" ht="30" customHeight="1">
      <c r="A2701" s="3">
        <v>2699</v>
      </c>
      <c r="B2701" s="4" t="s">
        <v>1837</v>
      </c>
      <c r="C2701" s="4" t="str">
        <f>"谢文文"</f>
        <v>谢文文</v>
      </c>
      <c r="D2701" s="3" t="s">
        <v>1907</v>
      </c>
    </row>
    <row r="2702" spans="1:4" ht="30" customHeight="1">
      <c r="A2702" s="3">
        <v>2700</v>
      </c>
      <c r="B2702" s="4" t="s">
        <v>1837</v>
      </c>
      <c r="C2702" s="4" t="str">
        <f>"黄世文"</f>
        <v>黄世文</v>
      </c>
      <c r="D2702" s="3" t="s">
        <v>1908</v>
      </c>
    </row>
    <row r="2703" spans="1:4" ht="30" customHeight="1">
      <c r="A2703" s="3">
        <v>2701</v>
      </c>
      <c r="B2703" s="4" t="s">
        <v>1837</v>
      </c>
      <c r="C2703" s="4" t="str">
        <f>"曾维旭"</f>
        <v>曾维旭</v>
      </c>
      <c r="D2703" s="3" t="s">
        <v>726</v>
      </c>
    </row>
    <row r="2704" spans="1:4" ht="30" customHeight="1">
      <c r="A2704" s="3">
        <v>2702</v>
      </c>
      <c r="B2704" s="4" t="s">
        <v>1837</v>
      </c>
      <c r="C2704" s="4" t="str">
        <f>"符悦丰"</f>
        <v>符悦丰</v>
      </c>
      <c r="D2704" s="3" t="s">
        <v>1909</v>
      </c>
    </row>
    <row r="2705" spans="1:4" ht="30" customHeight="1">
      <c r="A2705" s="3">
        <v>2703</v>
      </c>
      <c r="B2705" s="4" t="s">
        <v>1837</v>
      </c>
      <c r="C2705" s="4" t="str">
        <f>"吴鹏"</f>
        <v>吴鹏</v>
      </c>
      <c r="D2705" s="3" t="s">
        <v>1910</v>
      </c>
    </row>
    <row r="2706" spans="1:4" ht="30" customHeight="1">
      <c r="A2706" s="3">
        <v>2704</v>
      </c>
      <c r="B2706" s="4" t="s">
        <v>1837</v>
      </c>
      <c r="C2706" s="4" t="str">
        <f>"卢振忠"</f>
        <v>卢振忠</v>
      </c>
      <c r="D2706" s="3" t="s">
        <v>1911</v>
      </c>
    </row>
    <row r="2707" spans="1:4" ht="30" customHeight="1">
      <c r="A2707" s="3">
        <v>2705</v>
      </c>
      <c r="B2707" s="4" t="s">
        <v>1837</v>
      </c>
      <c r="C2707" s="4" t="str">
        <f>"吴力聪"</f>
        <v>吴力聪</v>
      </c>
      <c r="D2707" s="3" t="s">
        <v>1173</v>
      </c>
    </row>
    <row r="2708" spans="1:4" ht="30" customHeight="1">
      <c r="A2708" s="3">
        <v>2706</v>
      </c>
      <c r="B2708" s="4" t="s">
        <v>1837</v>
      </c>
      <c r="C2708" s="4" t="str">
        <f>"张姿颖"</f>
        <v>张姿颖</v>
      </c>
      <c r="D2708" s="3" t="s">
        <v>469</v>
      </c>
    </row>
    <row r="2709" spans="1:4" ht="30" customHeight="1">
      <c r="A2709" s="3">
        <v>2707</v>
      </c>
      <c r="B2709" s="4" t="s">
        <v>1837</v>
      </c>
      <c r="C2709" s="4" t="str">
        <f>"许炳日"</f>
        <v>许炳日</v>
      </c>
      <c r="D2709" s="3" t="s">
        <v>1301</v>
      </c>
    </row>
    <row r="2710" spans="1:4" ht="30" customHeight="1">
      <c r="A2710" s="3">
        <v>2708</v>
      </c>
      <c r="B2710" s="4" t="s">
        <v>1837</v>
      </c>
      <c r="C2710" s="4" t="str">
        <f>"潘在望"</f>
        <v>潘在望</v>
      </c>
      <c r="D2710" s="3" t="s">
        <v>1912</v>
      </c>
    </row>
    <row r="2711" spans="1:4" ht="30" customHeight="1">
      <c r="A2711" s="3">
        <v>2709</v>
      </c>
      <c r="B2711" s="4" t="s">
        <v>1837</v>
      </c>
      <c r="C2711" s="4" t="str">
        <f>"陈阳"</f>
        <v>陈阳</v>
      </c>
      <c r="D2711" s="3" t="s">
        <v>1913</v>
      </c>
    </row>
    <row r="2712" spans="1:4" ht="30" customHeight="1">
      <c r="A2712" s="3">
        <v>2710</v>
      </c>
      <c r="B2712" s="4" t="s">
        <v>1837</v>
      </c>
      <c r="C2712" s="4" t="str">
        <f>"符杰珍"</f>
        <v>符杰珍</v>
      </c>
      <c r="D2712" s="3" t="s">
        <v>1914</v>
      </c>
    </row>
    <row r="2713" spans="1:4" ht="30" customHeight="1">
      <c r="A2713" s="3">
        <v>2711</v>
      </c>
      <c r="B2713" s="4" t="s">
        <v>1837</v>
      </c>
      <c r="C2713" s="4" t="str">
        <f>"黄瑞坤"</f>
        <v>黄瑞坤</v>
      </c>
      <c r="D2713" s="3" t="s">
        <v>1915</v>
      </c>
    </row>
    <row r="2714" spans="1:4" ht="30" customHeight="1">
      <c r="A2714" s="3">
        <v>2712</v>
      </c>
      <c r="B2714" s="4" t="s">
        <v>1837</v>
      </c>
      <c r="C2714" s="4" t="str">
        <f>"余晓伟"</f>
        <v>余晓伟</v>
      </c>
      <c r="D2714" s="3" t="s">
        <v>1916</v>
      </c>
    </row>
    <row r="2715" spans="1:4" ht="30" customHeight="1">
      <c r="A2715" s="3">
        <v>2713</v>
      </c>
      <c r="B2715" s="4" t="s">
        <v>1837</v>
      </c>
      <c r="C2715" s="4" t="str">
        <f>"赖丹芝"</f>
        <v>赖丹芝</v>
      </c>
      <c r="D2715" s="3" t="s">
        <v>1917</v>
      </c>
    </row>
    <row r="2716" spans="1:4" ht="30" customHeight="1">
      <c r="A2716" s="3">
        <v>2714</v>
      </c>
      <c r="B2716" s="4" t="s">
        <v>1837</v>
      </c>
      <c r="C2716" s="4" t="str">
        <f>"杨健"</f>
        <v>杨健</v>
      </c>
      <c r="D2716" s="3" t="s">
        <v>1918</v>
      </c>
    </row>
    <row r="2717" spans="1:4" ht="30" customHeight="1">
      <c r="A2717" s="3">
        <v>2715</v>
      </c>
      <c r="B2717" s="4" t="s">
        <v>1837</v>
      </c>
      <c r="C2717" s="4" t="str">
        <f>"王卉"</f>
        <v>王卉</v>
      </c>
      <c r="D2717" s="3" t="s">
        <v>1919</v>
      </c>
    </row>
    <row r="2718" spans="1:4" ht="30" customHeight="1">
      <c r="A2718" s="3">
        <v>2716</v>
      </c>
      <c r="B2718" s="4" t="s">
        <v>1837</v>
      </c>
      <c r="C2718" s="4" t="str">
        <f>"郭燕"</f>
        <v>郭燕</v>
      </c>
      <c r="D2718" s="3" t="s">
        <v>1920</v>
      </c>
    </row>
    <row r="2719" spans="1:4" ht="30" customHeight="1">
      <c r="A2719" s="3">
        <v>2717</v>
      </c>
      <c r="B2719" s="4" t="s">
        <v>1837</v>
      </c>
      <c r="C2719" s="4" t="str">
        <f>"林友彪"</f>
        <v>林友彪</v>
      </c>
      <c r="D2719" s="3" t="s">
        <v>1921</v>
      </c>
    </row>
    <row r="2720" spans="1:4" ht="30" customHeight="1">
      <c r="A2720" s="3">
        <v>2718</v>
      </c>
      <c r="B2720" s="4" t="s">
        <v>1837</v>
      </c>
      <c r="C2720" s="4" t="str">
        <f>"韦文坛"</f>
        <v>韦文坛</v>
      </c>
      <c r="D2720" s="3" t="s">
        <v>1922</v>
      </c>
    </row>
    <row r="2721" spans="1:4" ht="30" customHeight="1">
      <c r="A2721" s="3">
        <v>2719</v>
      </c>
      <c r="B2721" s="4" t="s">
        <v>1837</v>
      </c>
      <c r="C2721" s="4" t="str">
        <f>"欧毅祥"</f>
        <v>欧毅祥</v>
      </c>
      <c r="D2721" s="3" t="s">
        <v>1923</v>
      </c>
    </row>
    <row r="2722" spans="1:4" ht="30" customHeight="1">
      <c r="A2722" s="3">
        <v>2720</v>
      </c>
      <c r="B2722" s="4" t="s">
        <v>1837</v>
      </c>
      <c r="C2722" s="4" t="str">
        <f>"董航"</f>
        <v>董航</v>
      </c>
      <c r="D2722" s="3" t="s">
        <v>1924</v>
      </c>
    </row>
    <row r="2723" spans="1:4" ht="30" customHeight="1">
      <c r="A2723" s="3">
        <v>2721</v>
      </c>
      <c r="B2723" s="4" t="s">
        <v>1837</v>
      </c>
      <c r="C2723" s="4" t="str">
        <f>"梁金鸿"</f>
        <v>梁金鸿</v>
      </c>
      <c r="D2723" s="3" t="s">
        <v>1925</v>
      </c>
    </row>
    <row r="2724" spans="1:4" ht="30" customHeight="1">
      <c r="A2724" s="3">
        <v>2722</v>
      </c>
      <c r="B2724" s="4" t="s">
        <v>1837</v>
      </c>
      <c r="C2724" s="4" t="str">
        <f>"吴多就"</f>
        <v>吴多就</v>
      </c>
      <c r="D2724" s="3" t="s">
        <v>1926</v>
      </c>
    </row>
    <row r="2725" spans="1:4" ht="30" customHeight="1">
      <c r="A2725" s="3">
        <v>2723</v>
      </c>
      <c r="B2725" s="4" t="s">
        <v>1837</v>
      </c>
      <c r="C2725" s="4" t="str">
        <f>"胥泽昊"</f>
        <v>胥泽昊</v>
      </c>
      <c r="D2725" s="3" t="s">
        <v>1927</v>
      </c>
    </row>
    <row r="2726" spans="1:4" ht="30" customHeight="1">
      <c r="A2726" s="3">
        <v>2724</v>
      </c>
      <c r="B2726" s="4" t="s">
        <v>1837</v>
      </c>
      <c r="C2726" s="4" t="str">
        <f>"刘媛媛"</f>
        <v>刘媛媛</v>
      </c>
      <c r="D2726" s="3" t="s">
        <v>1928</v>
      </c>
    </row>
    <row r="2727" spans="1:4" ht="30" customHeight="1">
      <c r="A2727" s="3">
        <v>2725</v>
      </c>
      <c r="B2727" s="4" t="s">
        <v>1837</v>
      </c>
      <c r="C2727" s="4" t="str">
        <f>"谭隆亮"</f>
        <v>谭隆亮</v>
      </c>
      <c r="D2727" s="3" t="s">
        <v>1929</v>
      </c>
    </row>
    <row r="2728" spans="1:4" ht="30" customHeight="1">
      <c r="A2728" s="3">
        <v>2726</v>
      </c>
      <c r="B2728" s="4" t="s">
        <v>1837</v>
      </c>
      <c r="C2728" s="4" t="str">
        <f>"张庆"</f>
        <v>张庆</v>
      </c>
      <c r="D2728" s="3" t="s">
        <v>1930</v>
      </c>
    </row>
    <row r="2729" spans="1:4" ht="30" customHeight="1">
      <c r="A2729" s="3">
        <v>2727</v>
      </c>
      <c r="B2729" s="4" t="s">
        <v>1837</v>
      </c>
      <c r="C2729" s="4" t="str">
        <f>"陈飞翔"</f>
        <v>陈飞翔</v>
      </c>
      <c r="D2729" s="3" t="s">
        <v>1931</v>
      </c>
    </row>
    <row r="2730" spans="1:4" ht="30" customHeight="1">
      <c r="A2730" s="3">
        <v>2728</v>
      </c>
      <c r="B2730" s="4" t="s">
        <v>1837</v>
      </c>
      <c r="C2730" s="4" t="str">
        <f>"梁冰"</f>
        <v>梁冰</v>
      </c>
      <c r="D2730" s="3" t="s">
        <v>1932</v>
      </c>
    </row>
    <row r="2731" spans="1:4" ht="30" customHeight="1">
      <c r="A2731" s="3">
        <v>2729</v>
      </c>
      <c r="B2731" s="4" t="s">
        <v>1837</v>
      </c>
      <c r="C2731" s="4" t="str">
        <f>"符春宝"</f>
        <v>符春宝</v>
      </c>
      <c r="D2731" s="3" t="s">
        <v>1933</v>
      </c>
    </row>
    <row r="2732" spans="1:4" ht="30" customHeight="1">
      <c r="A2732" s="3">
        <v>2730</v>
      </c>
      <c r="B2732" s="4" t="s">
        <v>1837</v>
      </c>
      <c r="C2732" s="4" t="str">
        <f>"刘文理"</f>
        <v>刘文理</v>
      </c>
      <c r="D2732" s="3" t="s">
        <v>1934</v>
      </c>
    </row>
    <row r="2733" spans="1:4" ht="30" customHeight="1">
      <c r="A2733" s="3">
        <v>2731</v>
      </c>
      <c r="B2733" s="4" t="s">
        <v>1837</v>
      </c>
      <c r="C2733" s="4" t="str">
        <f>"刘名煌"</f>
        <v>刘名煌</v>
      </c>
      <c r="D2733" s="3" t="s">
        <v>1935</v>
      </c>
    </row>
    <row r="2734" spans="1:4" ht="30" customHeight="1">
      <c r="A2734" s="3">
        <v>2732</v>
      </c>
      <c r="B2734" s="4" t="s">
        <v>1837</v>
      </c>
      <c r="C2734" s="4" t="str">
        <f>"唐莉园"</f>
        <v>唐莉园</v>
      </c>
      <c r="D2734" s="3" t="s">
        <v>1936</v>
      </c>
    </row>
    <row r="2735" spans="1:4" ht="30" customHeight="1">
      <c r="A2735" s="3">
        <v>2733</v>
      </c>
      <c r="B2735" s="4" t="s">
        <v>1837</v>
      </c>
      <c r="C2735" s="4" t="str">
        <f>"赵开波"</f>
        <v>赵开波</v>
      </c>
      <c r="D2735" s="3" t="s">
        <v>495</v>
      </c>
    </row>
    <row r="2736" spans="1:4" ht="30" customHeight="1">
      <c r="A2736" s="3">
        <v>2734</v>
      </c>
      <c r="B2736" s="4" t="s">
        <v>1837</v>
      </c>
      <c r="C2736" s="4" t="str">
        <f>"林宓"</f>
        <v>林宓</v>
      </c>
      <c r="D2736" s="3" t="s">
        <v>1866</v>
      </c>
    </row>
    <row r="2737" spans="1:4" ht="30" customHeight="1">
      <c r="A2737" s="3">
        <v>2735</v>
      </c>
      <c r="B2737" s="4" t="s">
        <v>1837</v>
      </c>
      <c r="C2737" s="4" t="str">
        <f>"陈耀"</f>
        <v>陈耀</v>
      </c>
      <c r="D2737" s="3" t="s">
        <v>1937</v>
      </c>
    </row>
    <row r="2738" spans="1:4" ht="30" customHeight="1">
      <c r="A2738" s="3">
        <v>2736</v>
      </c>
      <c r="B2738" s="4" t="s">
        <v>1837</v>
      </c>
      <c r="C2738" s="4" t="str">
        <f>"郭伟联"</f>
        <v>郭伟联</v>
      </c>
      <c r="D2738" s="3" t="s">
        <v>1443</v>
      </c>
    </row>
    <row r="2739" spans="1:4" ht="30" customHeight="1">
      <c r="A2739" s="3">
        <v>2737</v>
      </c>
      <c r="B2739" s="4" t="s">
        <v>1837</v>
      </c>
      <c r="C2739" s="4" t="str">
        <f>"云美珍"</f>
        <v>云美珍</v>
      </c>
      <c r="D2739" s="3" t="s">
        <v>1938</v>
      </c>
    </row>
    <row r="2740" spans="1:4" ht="30" customHeight="1">
      <c r="A2740" s="3">
        <v>2738</v>
      </c>
      <c r="B2740" s="4" t="s">
        <v>1837</v>
      </c>
      <c r="C2740" s="4" t="str">
        <f>"邓小洁"</f>
        <v>邓小洁</v>
      </c>
      <c r="D2740" s="3" t="s">
        <v>1909</v>
      </c>
    </row>
    <row r="2741" spans="1:4" ht="30" customHeight="1">
      <c r="A2741" s="3">
        <v>2739</v>
      </c>
      <c r="B2741" s="4" t="s">
        <v>1837</v>
      </c>
      <c r="C2741" s="4" t="str">
        <f>"姜祖富"</f>
        <v>姜祖富</v>
      </c>
      <c r="D2741" s="3" t="s">
        <v>1939</v>
      </c>
    </row>
    <row r="2742" spans="1:4" ht="30" customHeight="1">
      <c r="A2742" s="3">
        <v>2740</v>
      </c>
      <c r="B2742" s="4" t="s">
        <v>1837</v>
      </c>
      <c r="C2742" s="4" t="str">
        <f>"谢廷鑫"</f>
        <v>谢廷鑫</v>
      </c>
      <c r="D2742" s="3" t="s">
        <v>314</v>
      </c>
    </row>
    <row r="2743" spans="1:4" ht="30" customHeight="1">
      <c r="A2743" s="3">
        <v>2741</v>
      </c>
      <c r="B2743" s="4" t="s">
        <v>1837</v>
      </c>
      <c r="C2743" s="4" t="str">
        <f>"黄朝静"</f>
        <v>黄朝静</v>
      </c>
      <c r="D2743" s="3" t="s">
        <v>1877</v>
      </c>
    </row>
    <row r="2744" spans="1:4" ht="30" customHeight="1">
      <c r="A2744" s="3">
        <v>2742</v>
      </c>
      <c r="B2744" s="4" t="s">
        <v>1837</v>
      </c>
      <c r="C2744" s="4" t="str">
        <f>"符坤"</f>
        <v>符坤</v>
      </c>
      <c r="D2744" s="3" t="s">
        <v>1940</v>
      </c>
    </row>
    <row r="2745" spans="1:4" ht="30" customHeight="1">
      <c r="A2745" s="3">
        <v>2743</v>
      </c>
      <c r="B2745" s="4" t="s">
        <v>1837</v>
      </c>
      <c r="C2745" s="4" t="str">
        <f>"王欢"</f>
        <v>王欢</v>
      </c>
      <c r="D2745" s="3" t="s">
        <v>1941</v>
      </c>
    </row>
    <row r="2746" spans="1:4" ht="30" customHeight="1">
      <c r="A2746" s="3">
        <v>2744</v>
      </c>
      <c r="B2746" s="4" t="s">
        <v>1837</v>
      </c>
      <c r="C2746" s="4" t="str">
        <f>"张恒"</f>
        <v>张恒</v>
      </c>
      <c r="D2746" s="3" t="s">
        <v>1942</v>
      </c>
    </row>
    <row r="2747" spans="1:4" ht="30" customHeight="1">
      <c r="A2747" s="3">
        <v>2745</v>
      </c>
      <c r="B2747" s="4" t="s">
        <v>1837</v>
      </c>
      <c r="C2747" s="4" t="str">
        <f>"郑纪旺"</f>
        <v>郑纪旺</v>
      </c>
      <c r="D2747" s="3" t="s">
        <v>1943</v>
      </c>
    </row>
    <row r="2748" spans="1:4" ht="30" customHeight="1">
      <c r="A2748" s="3">
        <v>2746</v>
      </c>
      <c r="B2748" s="4" t="s">
        <v>1837</v>
      </c>
      <c r="C2748" s="4" t="str">
        <f>"林明谊"</f>
        <v>林明谊</v>
      </c>
      <c r="D2748" s="3" t="s">
        <v>1944</v>
      </c>
    </row>
    <row r="2749" spans="1:4" ht="30" customHeight="1">
      <c r="A2749" s="3">
        <v>2747</v>
      </c>
      <c r="B2749" s="4" t="s">
        <v>1837</v>
      </c>
      <c r="C2749" s="4" t="str">
        <f>"崔译匀"</f>
        <v>崔译匀</v>
      </c>
      <c r="D2749" s="3" t="s">
        <v>1945</v>
      </c>
    </row>
    <row r="2750" spans="1:4" ht="30" customHeight="1">
      <c r="A2750" s="3">
        <v>2748</v>
      </c>
      <c r="B2750" s="4" t="s">
        <v>1837</v>
      </c>
      <c r="C2750" s="4" t="str">
        <f>"陈奕丞"</f>
        <v>陈奕丞</v>
      </c>
      <c r="D2750" s="3" t="s">
        <v>1946</v>
      </c>
    </row>
    <row r="2751" spans="1:4" ht="30" customHeight="1">
      <c r="A2751" s="3">
        <v>2749</v>
      </c>
      <c r="B2751" s="4" t="s">
        <v>1837</v>
      </c>
      <c r="C2751" s="4" t="str">
        <f>"张永帅"</f>
        <v>张永帅</v>
      </c>
      <c r="D2751" s="3" t="s">
        <v>1947</v>
      </c>
    </row>
    <row r="2752" spans="1:4" ht="30" customHeight="1">
      <c r="A2752" s="3">
        <v>2750</v>
      </c>
      <c r="B2752" s="4" t="s">
        <v>1837</v>
      </c>
      <c r="C2752" s="4" t="str">
        <f>"黄堂庄"</f>
        <v>黄堂庄</v>
      </c>
      <c r="D2752" s="3" t="s">
        <v>1948</v>
      </c>
    </row>
    <row r="2753" spans="1:4" ht="30" customHeight="1">
      <c r="A2753" s="3">
        <v>2751</v>
      </c>
      <c r="B2753" s="4" t="s">
        <v>1837</v>
      </c>
      <c r="C2753" s="4" t="str">
        <f>"孙振宇"</f>
        <v>孙振宇</v>
      </c>
      <c r="D2753" s="3" t="s">
        <v>1949</v>
      </c>
    </row>
    <row r="2754" spans="1:4" ht="30" customHeight="1">
      <c r="A2754" s="3">
        <v>2752</v>
      </c>
      <c r="B2754" s="4" t="s">
        <v>1837</v>
      </c>
      <c r="C2754" s="4" t="str">
        <f>"黎婉念"</f>
        <v>黎婉念</v>
      </c>
      <c r="D2754" s="3" t="s">
        <v>1950</v>
      </c>
    </row>
    <row r="2755" spans="1:4" ht="30" customHeight="1">
      <c r="A2755" s="3">
        <v>2753</v>
      </c>
      <c r="B2755" s="4" t="s">
        <v>1837</v>
      </c>
      <c r="C2755" s="4" t="str">
        <f>"刘奇业"</f>
        <v>刘奇业</v>
      </c>
      <c r="D2755" s="3" t="s">
        <v>1951</v>
      </c>
    </row>
    <row r="2756" spans="1:4" ht="30" customHeight="1">
      <c r="A2756" s="3">
        <v>2754</v>
      </c>
      <c r="B2756" s="4" t="s">
        <v>1837</v>
      </c>
      <c r="C2756" s="4" t="str">
        <f>"杨成义"</f>
        <v>杨成义</v>
      </c>
      <c r="D2756" s="3" t="s">
        <v>1952</v>
      </c>
    </row>
    <row r="2757" spans="1:4" ht="30" customHeight="1">
      <c r="A2757" s="3">
        <v>2755</v>
      </c>
      <c r="B2757" s="4" t="s">
        <v>1837</v>
      </c>
      <c r="C2757" s="4" t="str">
        <f>"符惠慧"</f>
        <v>符惠慧</v>
      </c>
      <c r="D2757" s="3" t="s">
        <v>1953</v>
      </c>
    </row>
    <row r="2758" spans="1:4" ht="30" customHeight="1">
      <c r="A2758" s="3">
        <v>2756</v>
      </c>
      <c r="B2758" s="4" t="s">
        <v>1837</v>
      </c>
      <c r="C2758" s="4" t="str">
        <f>"陈振富"</f>
        <v>陈振富</v>
      </c>
      <c r="D2758" s="3" t="s">
        <v>1954</v>
      </c>
    </row>
    <row r="2759" spans="1:4" ht="30" customHeight="1">
      <c r="A2759" s="3">
        <v>2757</v>
      </c>
      <c r="B2759" s="4" t="s">
        <v>1837</v>
      </c>
      <c r="C2759" s="4" t="str">
        <f>"刘芥桃"</f>
        <v>刘芥桃</v>
      </c>
      <c r="D2759" s="3" t="s">
        <v>1955</v>
      </c>
    </row>
    <row r="2760" spans="1:4" ht="30" customHeight="1">
      <c r="A2760" s="3">
        <v>2758</v>
      </c>
      <c r="B2760" s="4" t="s">
        <v>1837</v>
      </c>
      <c r="C2760" s="4" t="str">
        <f>"王冰"</f>
        <v>王冰</v>
      </c>
      <c r="D2760" s="3" t="s">
        <v>129</v>
      </c>
    </row>
    <row r="2761" spans="1:4" ht="30" customHeight="1">
      <c r="A2761" s="3">
        <v>2759</v>
      </c>
      <c r="B2761" s="4" t="s">
        <v>1837</v>
      </c>
      <c r="C2761" s="4" t="str">
        <f>"吴金荣"</f>
        <v>吴金荣</v>
      </c>
      <c r="D2761" s="3" t="s">
        <v>952</v>
      </c>
    </row>
    <row r="2762" spans="1:4" ht="30" customHeight="1">
      <c r="A2762" s="3">
        <v>2760</v>
      </c>
      <c r="B2762" s="4" t="s">
        <v>1837</v>
      </c>
      <c r="C2762" s="4" t="str">
        <f>"刘陶杰"</f>
        <v>刘陶杰</v>
      </c>
      <c r="D2762" s="3" t="s">
        <v>1956</v>
      </c>
    </row>
    <row r="2763" spans="1:4" ht="30" customHeight="1">
      <c r="A2763" s="3">
        <v>2761</v>
      </c>
      <c r="B2763" s="4" t="s">
        <v>1837</v>
      </c>
      <c r="C2763" s="4" t="str">
        <f>"陈垂导"</f>
        <v>陈垂导</v>
      </c>
      <c r="D2763" s="3" t="s">
        <v>1740</v>
      </c>
    </row>
    <row r="2764" spans="1:4" ht="30" customHeight="1">
      <c r="A2764" s="3">
        <v>2762</v>
      </c>
      <c r="B2764" s="4" t="s">
        <v>1837</v>
      </c>
      <c r="C2764" s="4" t="str">
        <f>"何建琼"</f>
        <v>何建琼</v>
      </c>
      <c r="D2764" s="3" t="s">
        <v>1957</v>
      </c>
    </row>
    <row r="2765" spans="1:4" ht="30" customHeight="1">
      <c r="A2765" s="3">
        <v>2763</v>
      </c>
      <c r="B2765" s="4" t="s">
        <v>1837</v>
      </c>
      <c r="C2765" s="4" t="str">
        <f>"王达进"</f>
        <v>王达进</v>
      </c>
      <c r="D2765" s="3" t="s">
        <v>1891</v>
      </c>
    </row>
    <row r="2766" spans="1:4" ht="30" customHeight="1">
      <c r="A2766" s="3">
        <v>2764</v>
      </c>
      <c r="B2766" s="4" t="s">
        <v>1837</v>
      </c>
      <c r="C2766" s="4" t="str">
        <f>"麦宜鑫"</f>
        <v>麦宜鑫</v>
      </c>
      <c r="D2766" s="3" t="s">
        <v>1308</v>
      </c>
    </row>
    <row r="2767" spans="1:4" ht="30" customHeight="1">
      <c r="A2767" s="3">
        <v>2765</v>
      </c>
      <c r="B2767" s="4" t="s">
        <v>1837</v>
      </c>
      <c r="C2767" s="4" t="str">
        <f>"黄晨宏"</f>
        <v>黄晨宏</v>
      </c>
      <c r="D2767" s="3" t="s">
        <v>1827</v>
      </c>
    </row>
    <row r="2768" spans="1:4" ht="30" customHeight="1">
      <c r="A2768" s="3">
        <v>2766</v>
      </c>
      <c r="B2768" s="4" t="s">
        <v>1837</v>
      </c>
      <c r="C2768" s="4" t="str">
        <f>"阳柳清"</f>
        <v>阳柳清</v>
      </c>
      <c r="D2768" s="3" t="s">
        <v>1958</v>
      </c>
    </row>
    <row r="2769" spans="1:4" ht="30" customHeight="1">
      <c r="A2769" s="3">
        <v>2767</v>
      </c>
      <c r="B2769" s="4" t="s">
        <v>1837</v>
      </c>
      <c r="C2769" s="4" t="str">
        <f>"郭晓亮"</f>
        <v>郭晓亮</v>
      </c>
      <c r="D2769" s="3" t="s">
        <v>1959</v>
      </c>
    </row>
    <row r="2770" spans="1:4" ht="30" customHeight="1">
      <c r="A2770" s="3">
        <v>2768</v>
      </c>
      <c r="B2770" s="4" t="s">
        <v>1837</v>
      </c>
      <c r="C2770" s="4" t="str">
        <f>"卢德吉"</f>
        <v>卢德吉</v>
      </c>
      <c r="D2770" s="3" t="s">
        <v>1960</v>
      </c>
    </row>
    <row r="2771" spans="1:4" ht="30" customHeight="1">
      <c r="A2771" s="3">
        <v>2769</v>
      </c>
      <c r="B2771" s="4" t="s">
        <v>1837</v>
      </c>
      <c r="C2771" s="4" t="str">
        <f>"李厚宏"</f>
        <v>李厚宏</v>
      </c>
      <c r="D2771" s="3" t="s">
        <v>1961</v>
      </c>
    </row>
    <row r="2772" spans="1:4" ht="30" customHeight="1">
      <c r="A2772" s="3">
        <v>2770</v>
      </c>
      <c r="B2772" s="4" t="s">
        <v>1837</v>
      </c>
      <c r="C2772" s="4" t="str">
        <f>"陈芳明"</f>
        <v>陈芳明</v>
      </c>
      <c r="D2772" s="3" t="s">
        <v>1962</v>
      </c>
    </row>
    <row r="2773" spans="1:4" ht="30" customHeight="1">
      <c r="A2773" s="3">
        <v>2771</v>
      </c>
      <c r="B2773" s="4" t="s">
        <v>1837</v>
      </c>
      <c r="C2773" s="4" t="str">
        <f>"温伟武"</f>
        <v>温伟武</v>
      </c>
      <c r="D2773" s="3" t="s">
        <v>1963</v>
      </c>
    </row>
    <row r="2774" spans="1:4" ht="30" customHeight="1">
      <c r="A2774" s="3">
        <v>2772</v>
      </c>
      <c r="B2774" s="4" t="s">
        <v>1837</v>
      </c>
      <c r="C2774" s="4" t="str">
        <f>"景欣"</f>
        <v>景欣</v>
      </c>
      <c r="D2774" s="3" t="s">
        <v>1964</v>
      </c>
    </row>
    <row r="2775" spans="1:4" ht="30" customHeight="1">
      <c r="A2775" s="3">
        <v>2773</v>
      </c>
      <c r="B2775" s="4" t="s">
        <v>1837</v>
      </c>
      <c r="C2775" s="4" t="str">
        <f>"王玉林"</f>
        <v>王玉林</v>
      </c>
      <c r="D2775" s="3" t="s">
        <v>1965</v>
      </c>
    </row>
    <row r="2776" spans="1:4" ht="30" customHeight="1">
      <c r="A2776" s="3">
        <v>2774</v>
      </c>
      <c r="B2776" s="4" t="s">
        <v>1837</v>
      </c>
      <c r="C2776" s="4" t="str">
        <f>"胡其伶"</f>
        <v>胡其伶</v>
      </c>
      <c r="D2776" s="3" t="s">
        <v>1966</v>
      </c>
    </row>
    <row r="2777" spans="1:4" ht="30" customHeight="1">
      <c r="A2777" s="3">
        <v>2775</v>
      </c>
      <c r="B2777" s="4" t="s">
        <v>1837</v>
      </c>
      <c r="C2777" s="4" t="str">
        <f>"朱保吏"</f>
        <v>朱保吏</v>
      </c>
      <c r="D2777" s="3" t="s">
        <v>1967</v>
      </c>
    </row>
    <row r="2778" spans="1:4" ht="30" customHeight="1">
      <c r="A2778" s="3">
        <v>2776</v>
      </c>
      <c r="B2778" s="4" t="s">
        <v>1837</v>
      </c>
      <c r="C2778" s="4" t="str">
        <f>"郭越洋"</f>
        <v>郭越洋</v>
      </c>
      <c r="D2778" s="3" t="s">
        <v>1968</v>
      </c>
    </row>
    <row r="2779" spans="1:4" ht="30" customHeight="1">
      <c r="A2779" s="3">
        <v>2777</v>
      </c>
      <c r="B2779" s="4" t="s">
        <v>1837</v>
      </c>
      <c r="C2779" s="4" t="str">
        <f>"陈爱霞"</f>
        <v>陈爱霞</v>
      </c>
      <c r="D2779" s="3" t="s">
        <v>1969</v>
      </c>
    </row>
    <row r="2780" spans="1:4" ht="30" customHeight="1">
      <c r="A2780" s="3">
        <v>2778</v>
      </c>
      <c r="B2780" s="4" t="s">
        <v>1837</v>
      </c>
      <c r="C2780" s="4" t="str">
        <f>"王周良"</f>
        <v>王周良</v>
      </c>
      <c r="D2780" s="3" t="s">
        <v>1970</v>
      </c>
    </row>
    <row r="2781" spans="1:4" ht="30" customHeight="1">
      <c r="A2781" s="3">
        <v>2779</v>
      </c>
      <c r="B2781" s="4" t="s">
        <v>1837</v>
      </c>
      <c r="C2781" s="4" t="str">
        <f>"欧开轩"</f>
        <v>欧开轩</v>
      </c>
      <c r="D2781" s="3" t="s">
        <v>1971</v>
      </c>
    </row>
    <row r="2782" spans="1:4" ht="30" customHeight="1">
      <c r="A2782" s="3">
        <v>2780</v>
      </c>
      <c r="B2782" s="4" t="s">
        <v>1837</v>
      </c>
      <c r="C2782" s="4" t="str">
        <f>"苏志南"</f>
        <v>苏志南</v>
      </c>
      <c r="D2782" s="3" t="s">
        <v>1972</v>
      </c>
    </row>
    <row r="2783" spans="1:4" ht="30" customHeight="1">
      <c r="A2783" s="3">
        <v>2781</v>
      </c>
      <c r="B2783" s="4" t="s">
        <v>1837</v>
      </c>
      <c r="C2783" s="4" t="str">
        <f>"陈学晓"</f>
        <v>陈学晓</v>
      </c>
      <c r="D2783" s="3" t="s">
        <v>1973</v>
      </c>
    </row>
    <row r="2784" spans="1:4" ht="30" customHeight="1">
      <c r="A2784" s="3">
        <v>2782</v>
      </c>
      <c r="B2784" s="4" t="s">
        <v>1837</v>
      </c>
      <c r="C2784" s="4" t="str">
        <f>"周童"</f>
        <v>周童</v>
      </c>
      <c r="D2784" s="3" t="s">
        <v>1595</v>
      </c>
    </row>
    <row r="2785" spans="1:4" ht="30" customHeight="1">
      <c r="A2785" s="3">
        <v>2783</v>
      </c>
      <c r="B2785" s="4" t="s">
        <v>1974</v>
      </c>
      <c r="C2785" s="4" t="str">
        <f>"杨洋"</f>
        <v>杨洋</v>
      </c>
      <c r="D2785" s="3" t="s">
        <v>1975</v>
      </c>
    </row>
    <row r="2786" spans="1:4" ht="30" customHeight="1">
      <c r="A2786" s="3">
        <v>2784</v>
      </c>
      <c r="B2786" s="4" t="s">
        <v>1974</v>
      </c>
      <c r="C2786" s="4" t="str">
        <f>"黄平"</f>
        <v>黄平</v>
      </c>
      <c r="D2786" s="3" t="s">
        <v>477</v>
      </c>
    </row>
    <row r="2787" spans="1:4" ht="30" customHeight="1">
      <c r="A2787" s="3">
        <v>2785</v>
      </c>
      <c r="B2787" s="4" t="s">
        <v>1974</v>
      </c>
      <c r="C2787" s="4" t="str">
        <f>"陈玉螺"</f>
        <v>陈玉螺</v>
      </c>
      <c r="D2787" s="3" t="s">
        <v>1056</v>
      </c>
    </row>
    <row r="2788" spans="1:4" ht="30" customHeight="1">
      <c r="A2788" s="3">
        <v>2786</v>
      </c>
      <c r="B2788" s="4" t="s">
        <v>1974</v>
      </c>
      <c r="C2788" s="4" t="str">
        <f>"李宁"</f>
        <v>李宁</v>
      </c>
      <c r="D2788" s="3" t="s">
        <v>1976</v>
      </c>
    </row>
    <row r="2789" spans="1:4" ht="30" customHeight="1">
      <c r="A2789" s="3">
        <v>2787</v>
      </c>
      <c r="B2789" s="4" t="s">
        <v>1974</v>
      </c>
      <c r="C2789" s="4" t="str">
        <f>"林生芳"</f>
        <v>林生芳</v>
      </c>
      <c r="D2789" s="3" t="s">
        <v>197</v>
      </c>
    </row>
    <row r="2790" spans="1:4" ht="30" customHeight="1">
      <c r="A2790" s="3">
        <v>2788</v>
      </c>
      <c r="B2790" s="4" t="s">
        <v>1974</v>
      </c>
      <c r="C2790" s="4" t="str">
        <f>"符传辉"</f>
        <v>符传辉</v>
      </c>
      <c r="D2790" s="3" t="s">
        <v>1864</v>
      </c>
    </row>
    <row r="2791" spans="1:4" ht="30" customHeight="1">
      <c r="A2791" s="3">
        <v>2789</v>
      </c>
      <c r="B2791" s="4" t="s">
        <v>1974</v>
      </c>
      <c r="C2791" s="4" t="str">
        <f>"孟祥玉"</f>
        <v>孟祥玉</v>
      </c>
      <c r="D2791" s="3" t="s">
        <v>1977</v>
      </c>
    </row>
    <row r="2792" spans="1:4" ht="30" customHeight="1">
      <c r="A2792" s="3">
        <v>2790</v>
      </c>
      <c r="B2792" s="4" t="s">
        <v>1974</v>
      </c>
      <c r="C2792" s="4" t="str">
        <f>"刘鹤元"</f>
        <v>刘鹤元</v>
      </c>
      <c r="D2792" s="3" t="s">
        <v>1978</v>
      </c>
    </row>
    <row r="2793" spans="1:4" ht="30" customHeight="1">
      <c r="A2793" s="3">
        <v>2791</v>
      </c>
      <c r="B2793" s="4" t="s">
        <v>1974</v>
      </c>
      <c r="C2793" s="4" t="str">
        <f>"张思睿"</f>
        <v>张思睿</v>
      </c>
      <c r="D2793" s="3" t="s">
        <v>1754</v>
      </c>
    </row>
    <row r="2794" spans="1:4" ht="30" customHeight="1">
      <c r="A2794" s="3">
        <v>2792</v>
      </c>
      <c r="B2794" s="4" t="s">
        <v>1974</v>
      </c>
      <c r="C2794" s="4" t="str">
        <f>"周静"</f>
        <v>周静</v>
      </c>
      <c r="D2794" s="3" t="s">
        <v>1979</v>
      </c>
    </row>
    <row r="2795" spans="1:4" ht="30" customHeight="1">
      <c r="A2795" s="3">
        <v>2793</v>
      </c>
      <c r="B2795" s="4" t="s">
        <v>1974</v>
      </c>
      <c r="C2795" s="4" t="str">
        <f>"张芸"</f>
        <v>张芸</v>
      </c>
      <c r="D2795" s="3" t="s">
        <v>1980</v>
      </c>
    </row>
    <row r="2796" spans="1:4" ht="30" customHeight="1">
      <c r="A2796" s="3">
        <v>2794</v>
      </c>
      <c r="B2796" s="4" t="s">
        <v>1974</v>
      </c>
      <c r="C2796" s="4" t="str">
        <f>"杨育儒"</f>
        <v>杨育儒</v>
      </c>
      <c r="D2796" s="3" t="s">
        <v>1151</v>
      </c>
    </row>
    <row r="2797" spans="1:4" ht="30" customHeight="1">
      <c r="A2797" s="3">
        <v>2795</v>
      </c>
      <c r="B2797" s="4" t="s">
        <v>1974</v>
      </c>
      <c r="C2797" s="4" t="str">
        <f>"孙铭悦"</f>
        <v>孙铭悦</v>
      </c>
      <c r="D2797" s="3" t="s">
        <v>1981</v>
      </c>
    </row>
    <row r="2798" spans="1:4" ht="30" customHeight="1">
      <c r="A2798" s="3">
        <v>2796</v>
      </c>
      <c r="B2798" s="4" t="s">
        <v>1974</v>
      </c>
      <c r="C2798" s="4" t="str">
        <f>"王成"</f>
        <v>王成</v>
      </c>
      <c r="D2798" s="3" t="s">
        <v>1982</v>
      </c>
    </row>
    <row r="2799" spans="1:4" ht="30" customHeight="1">
      <c r="A2799" s="3">
        <v>2797</v>
      </c>
      <c r="B2799" s="4" t="s">
        <v>1974</v>
      </c>
      <c r="C2799" s="4" t="str">
        <f>"刘相汝"</f>
        <v>刘相汝</v>
      </c>
      <c r="D2799" s="3" t="s">
        <v>1983</v>
      </c>
    </row>
    <row r="2800" spans="1:4" ht="30" customHeight="1">
      <c r="A2800" s="3">
        <v>2798</v>
      </c>
      <c r="B2800" s="4" t="s">
        <v>1974</v>
      </c>
      <c r="C2800" s="4" t="str">
        <f>"张圆圆"</f>
        <v>张圆圆</v>
      </c>
      <c r="D2800" s="3" t="s">
        <v>1984</v>
      </c>
    </row>
    <row r="2801" spans="1:4" ht="30" customHeight="1">
      <c r="A2801" s="3">
        <v>2799</v>
      </c>
      <c r="B2801" s="4" t="s">
        <v>1974</v>
      </c>
      <c r="C2801" s="4" t="str">
        <f>"汪丽莎"</f>
        <v>汪丽莎</v>
      </c>
      <c r="D2801" s="3" t="s">
        <v>1985</v>
      </c>
    </row>
    <row r="2802" spans="1:4" ht="30" customHeight="1">
      <c r="A2802" s="3">
        <v>2800</v>
      </c>
      <c r="B2802" s="4" t="s">
        <v>1974</v>
      </c>
      <c r="C2802" s="4" t="str">
        <f>"王瑞"</f>
        <v>王瑞</v>
      </c>
      <c r="D2802" s="3" t="s">
        <v>1986</v>
      </c>
    </row>
    <row r="2803" spans="1:4" ht="30" customHeight="1">
      <c r="A2803" s="3">
        <v>2801</v>
      </c>
      <c r="B2803" s="4" t="s">
        <v>1974</v>
      </c>
      <c r="C2803" s="4" t="str">
        <f>"王婷婷"</f>
        <v>王婷婷</v>
      </c>
      <c r="D2803" s="3" t="s">
        <v>1987</v>
      </c>
    </row>
    <row r="2804" spans="1:4" ht="30" customHeight="1">
      <c r="A2804" s="3">
        <v>2802</v>
      </c>
      <c r="B2804" s="4" t="s">
        <v>1974</v>
      </c>
      <c r="C2804" s="4" t="str">
        <f>"鄂春凝"</f>
        <v>鄂春凝</v>
      </c>
      <c r="D2804" s="3" t="s">
        <v>1988</v>
      </c>
    </row>
    <row r="2805" spans="1:4" ht="30" customHeight="1">
      <c r="A2805" s="3">
        <v>2803</v>
      </c>
      <c r="B2805" s="4" t="s">
        <v>1974</v>
      </c>
      <c r="C2805" s="4" t="str">
        <f>"徐鑫"</f>
        <v>徐鑫</v>
      </c>
      <c r="D2805" s="3" t="s">
        <v>1989</v>
      </c>
    </row>
    <row r="2806" spans="1:4" ht="30" customHeight="1">
      <c r="A2806" s="3">
        <v>2804</v>
      </c>
      <c r="B2806" s="4" t="s">
        <v>1974</v>
      </c>
      <c r="C2806" s="4" t="str">
        <f>"吴全珍"</f>
        <v>吴全珍</v>
      </c>
      <c r="D2806" s="3" t="s">
        <v>1990</v>
      </c>
    </row>
    <row r="2807" spans="1:4" ht="30" customHeight="1">
      <c r="A2807" s="3">
        <v>2805</v>
      </c>
      <c r="B2807" s="4" t="s">
        <v>1974</v>
      </c>
      <c r="C2807" s="4" t="str">
        <f>"陈梦仙"</f>
        <v>陈梦仙</v>
      </c>
      <c r="D2807" s="3" t="s">
        <v>1991</v>
      </c>
    </row>
    <row r="2808" spans="1:4" ht="30" customHeight="1">
      <c r="A2808" s="3">
        <v>2806</v>
      </c>
      <c r="B2808" s="4" t="s">
        <v>1974</v>
      </c>
      <c r="C2808" s="4" t="str">
        <f>"符绩健"</f>
        <v>符绩健</v>
      </c>
      <c r="D2808" s="3" t="s">
        <v>1992</v>
      </c>
    </row>
    <row r="2809" spans="1:4" ht="30" customHeight="1">
      <c r="A2809" s="3">
        <v>2807</v>
      </c>
      <c r="B2809" s="4" t="s">
        <v>1974</v>
      </c>
      <c r="C2809" s="4" t="str">
        <f>"姚仕海"</f>
        <v>姚仕海</v>
      </c>
      <c r="D2809" s="3" t="s">
        <v>1993</v>
      </c>
    </row>
    <row r="2810" spans="1:4" ht="30" customHeight="1">
      <c r="A2810" s="3">
        <v>2808</v>
      </c>
      <c r="B2810" s="4" t="s">
        <v>1974</v>
      </c>
      <c r="C2810" s="4" t="str">
        <f>"张慧芳"</f>
        <v>张慧芳</v>
      </c>
      <c r="D2810" s="3" t="s">
        <v>1994</v>
      </c>
    </row>
    <row r="2811" spans="1:4" ht="30" customHeight="1">
      <c r="A2811" s="3">
        <v>2809</v>
      </c>
      <c r="B2811" s="4" t="s">
        <v>1974</v>
      </c>
      <c r="C2811" s="4" t="str">
        <f>"符良静"</f>
        <v>符良静</v>
      </c>
      <c r="D2811" s="3" t="s">
        <v>225</v>
      </c>
    </row>
    <row r="2812" spans="1:4" ht="30" customHeight="1">
      <c r="A2812" s="3">
        <v>2810</v>
      </c>
      <c r="B2812" s="4" t="s">
        <v>1974</v>
      </c>
      <c r="C2812" s="4" t="str">
        <f>"姜亮"</f>
        <v>姜亮</v>
      </c>
      <c r="D2812" s="3" t="s">
        <v>1995</v>
      </c>
    </row>
    <row r="2813" spans="1:4" ht="30" customHeight="1">
      <c r="A2813" s="3">
        <v>2811</v>
      </c>
      <c r="B2813" s="4" t="s">
        <v>1974</v>
      </c>
      <c r="C2813" s="4" t="str">
        <f>"孙锴琳"</f>
        <v>孙锴琳</v>
      </c>
      <c r="D2813" s="3" t="s">
        <v>1996</v>
      </c>
    </row>
    <row r="2814" spans="1:4" ht="30" customHeight="1">
      <c r="A2814" s="3">
        <v>2812</v>
      </c>
      <c r="B2814" s="4" t="s">
        <v>1974</v>
      </c>
      <c r="C2814" s="4" t="str">
        <f>"符先进"</f>
        <v>符先进</v>
      </c>
      <c r="D2814" s="3" t="s">
        <v>1997</v>
      </c>
    </row>
    <row r="2815" spans="1:4" ht="30" customHeight="1">
      <c r="A2815" s="3">
        <v>2813</v>
      </c>
      <c r="B2815" s="4" t="s">
        <v>1974</v>
      </c>
      <c r="C2815" s="4" t="str">
        <f>"王一棉"</f>
        <v>王一棉</v>
      </c>
      <c r="D2815" s="3" t="s">
        <v>1056</v>
      </c>
    </row>
    <row r="2816" spans="1:4" ht="30" customHeight="1">
      <c r="A2816" s="3">
        <v>2814</v>
      </c>
      <c r="B2816" s="4" t="s">
        <v>1974</v>
      </c>
      <c r="C2816" s="4" t="str">
        <f>"申毅"</f>
        <v>申毅</v>
      </c>
      <c r="D2816" s="3" t="s">
        <v>1998</v>
      </c>
    </row>
    <row r="2817" spans="1:4" ht="30" customHeight="1">
      <c r="A2817" s="3">
        <v>2815</v>
      </c>
      <c r="B2817" s="4" t="s">
        <v>1974</v>
      </c>
      <c r="C2817" s="4" t="str">
        <f>"刘婷"</f>
        <v>刘婷</v>
      </c>
      <c r="D2817" s="3" t="s">
        <v>1999</v>
      </c>
    </row>
    <row r="2818" spans="1:4" ht="30" customHeight="1">
      <c r="A2818" s="3">
        <v>2816</v>
      </c>
      <c r="B2818" s="4" t="s">
        <v>1974</v>
      </c>
      <c r="C2818" s="4" t="str">
        <f>"王明玉"</f>
        <v>王明玉</v>
      </c>
      <c r="D2818" s="3" t="s">
        <v>2000</v>
      </c>
    </row>
    <row r="2819" spans="1:4" ht="30" customHeight="1">
      <c r="A2819" s="3">
        <v>2817</v>
      </c>
      <c r="B2819" s="4" t="s">
        <v>1974</v>
      </c>
      <c r="C2819" s="4" t="str">
        <f>"赵文君"</f>
        <v>赵文君</v>
      </c>
      <c r="D2819" s="3" t="s">
        <v>2001</v>
      </c>
    </row>
    <row r="2820" spans="1:4" ht="30" customHeight="1">
      <c r="A2820" s="3">
        <v>2818</v>
      </c>
      <c r="B2820" s="4" t="s">
        <v>1974</v>
      </c>
      <c r="C2820" s="4" t="str">
        <f>"李婕"</f>
        <v>李婕</v>
      </c>
      <c r="D2820" s="3" t="s">
        <v>2002</v>
      </c>
    </row>
    <row r="2821" spans="1:4" ht="30" customHeight="1">
      <c r="A2821" s="3">
        <v>2819</v>
      </c>
      <c r="B2821" s="4" t="s">
        <v>1974</v>
      </c>
      <c r="C2821" s="4" t="str">
        <f>"何颖颖"</f>
        <v>何颖颖</v>
      </c>
      <c r="D2821" s="3" t="s">
        <v>1953</v>
      </c>
    </row>
    <row r="2822" spans="1:4" ht="30" customHeight="1">
      <c r="A2822" s="3">
        <v>2820</v>
      </c>
      <c r="B2822" s="4" t="s">
        <v>1974</v>
      </c>
      <c r="C2822" s="4" t="str">
        <f>"王旭妍"</f>
        <v>王旭妍</v>
      </c>
      <c r="D2822" s="3" t="s">
        <v>2003</v>
      </c>
    </row>
    <row r="2823" spans="1:4" ht="30" customHeight="1">
      <c r="A2823" s="3">
        <v>2821</v>
      </c>
      <c r="B2823" s="4" t="s">
        <v>1974</v>
      </c>
      <c r="C2823" s="4" t="str">
        <f>"傅雨荷"</f>
        <v>傅雨荷</v>
      </c>
      <c r="D2823" s="3" t="s">
        <v>2004</v>
      </c>
    </row>
    <row r="2824" spans="1:4" ht="30" customHeight="1">
      <c r="A2824" s="3">
        <v>2822</v>
      </c>
      <c r="B2824" s="4" t="s">
        <v>1974</v>
      </c>
      <c r="C2824" s="4" t="str">
        <f>"蒲燕妃"</f>
        <v>蒲燕妃</v>
      </c>
      <c r="D2824" s="3" t="s">
        <v>2005</v>
      </c>
    </row>
    <row r="2825" spans="1:4" ht="30" customHeight="1">
      <c r="A2825" s="3">
        <v>2823</v>
      </c>
      <c r="B2825" s="4" t="s">
        <v>1974</v>
      </c>
      <c r="C2825" s="4" t="str">
        <f>"李鑫"</f>
        <v>李鑫</v>
      </c>
      <c r="D2825" s="3" t="s">
        <v>2006</v>
      </c>
    </row>
    <row r="2826" spans="1:4" ht="30" customHeight="1">
      <c r="A2826" s="3">
        <v>2824</v>
      </c>
      <c r="B2826" s="4" t="s">
        <v>1974</v>
      </c>
      <c r="C2826" s="4" t="str">
        <f>"张莉"</f>
        <v>张莉</v>
      </c>
      <c r="D2826" s="3" t="s">
        <v>2007</v>
      </c>
    </row>
    <row r="2827" spans="1:4" ht="30" customHeight="1">
      <c r="A2827" s="3">
        <v>2825</v>
      </c>
      <c r="B2827" s="4" t="s">
        <v>1974</v>
      </c>
      <c r="C2827" s="4" t="str">
        <f>"经林瑞"</f>
        <v>经林瑞</v>
      </c>
      <c r="D2827" s="3" t="s">
        <v>2008</v>
      </c>
    </row>
    <row r="2828" spans="1:4" ht="30" customHeight="1">
      <c r="A2828" s="3">
        <v>2826</v>
      </c>
      <c r="B2828" s="4" t="s">
        <v>1974</v>
      </c>
      <c r="C2828" s="4" t="str">
        <f>"郑安美"</f>
        <v>郑安美</v>
      </c>
      <c r="D2828" s="3" t="s">
        <v>2009</v>
      </c>
    </row>
    <row r="2829" spans="1:4" ht="30" customHeight="1">
      <c r="A2829" s="3">
        <v>2827</v>
      </c>
      <c r="B2829" s="4" t="s">
        <v>1974</v>
      </c>
      <c r="C2829" s="4" t="str">
        <f>"王希"</f>
        <v>王希</v>
      </c>
      <c r="D2829" s="3" t="s">
        <v>2010</v>
      </c>
    </row>
    <row r="2830" spans="1:4" ht="30" customHeight="1">
      <c r="A2830" s="3">
        <v>2828</v>
      </c>
      <c r="B2830" s="4" t="s">
        <v>1974</v>
      </c>
      <c r="C2830" s="4" t="str">
        <f>"黄祎嫦"</f>
        <v>黄祎嫦</v>
      </c>
      <c r="D2830" s="3" t="s">
        <v>242</v>
      </c>
    </row>
    <row r="2831" spans="1:4" ht="30" customHeight="1">
      <c r="A2831" s="3">
        <v>2829</v>
      </c>
      <c r="B2831" s="4" t="s">
        <v>1974</v>
      </c>
      <c r="C2831" s="4" t="str">
        <f>"蒙绘如"</f>
        <v>蒙绘如</v>
      </c>
      <c r="D2831" s="3" t="s">
        <v>21</v>
      </c>
    </row>
    <row r="2832" spans="1:4" ht="30" customHeight="1">
      <c r="A2832" s="3">
        <v>2830</v>
      </c>
      <c r="B2832" s="4" t="s">
        <v>1974</v>
      </c>
      <c r="C2832" s="4" t="str">
        <f>"常润田"</f>
        <v>常润田</v>
      </c>
      <c r="D2832" s="3" t="s">
        <v>2011</v>
      </c>
    </row>
    <row r="2833" spans="1:4" ht="30" customHeight="1">
      <c r="A2833" s="3">
        <v>2831</v>
      </c>
      <c r="B2833" s="4" t="s">
        <v>1974</v>
      </c>
      <c r="C2833" s="4" t="str">
        <f>"洪平"</f>
        <v>洪平</v>
      </c>
      <c r="D2833" s="3" t="s">
        <v>2012</v>
      </c>
    </row>
    <row r="2834" spans="1:4" ht="30" customHeight="1">
      <c r="A2834" s="3">
        <v>2832</v>
      </c>
      <c r="B2834" s="4" t="s">
        <v>1974</v>
      </c>
      <c r="C2834" s="4" t="str">
        <f>"钱进深"</f>
        <v>钱进深</v>
      </c>
      <c r="D2834" s="3" t="s">
        <v>2013</v>
      </c>
    </row>
    <row r="2835" spans="1:4" ht="30" customHeight="1">
      <c r="A2835" s="3">
        <v>2833</v>
      </c>
      <c r="B2835" s="4" t="s">
        <v>1974</v>
      </c>
      <c r="C2835" s="4" t="str">
        <f>"梁琪"</f>
        <v>梁琪</v>
      </c>
      <c r="D2835" s="3" t="s">
        <v>65</v>
      </c>
    </row>
    <row r="2836" spans="1:4" ht="30" customHeight="1">
      <c r="A2836" s="3">
        <v>2834</v>
      </c>
      <c r="B2836" s="4" t="s">
        <v>1974</v>
      </c>
      <c r="C2836" s="4" t="str">
        <f>"赵雪妃"</f>
        <v>赵雪妃</v>
      </c>
      <c r="D2836" s="3" t="s">
        <v>2014</v>
      </c>
    </row>
    <row r="2837" spans="1:4" ht="30" customHeight="1">
      <c r="A2837" s="3">
        <v>2835</v>
      </c>
      <c r="B2837" s="4" t="s">
        <v>1974</v>
      </c>
      <c r="C2837" s="4" t="str">
        <f>"唐觉琼"</f>
        <v>唐觉琼</v>
      </c>
      <c r="D2837" s="3" t="s">
        <v>2015</v>
      </c>
    </row>
    <row r="2838" spans="1:4" ht="30" customHeight="1">
      <c r="A2838" s="3">
        <v>2836</v>
      </c>
      <c r="B2838" s="4" t="s">
        <v>1974</v>
      </c>
      <c r="C2838" s="4" t="str">
        <f>"郑鑫"</f>
        <v>郑鑫</v>
      </c>
      <c r="D2838" s="3" t="s">
        <v>2016</v>
      </c>
    </row>
    <row r="2839" spans="1:4" ht="30" customHeight="1">
      <c r="A2839" s="3">
        <v>2837</v>
      </c>
      <c r="B2839" s="4" t="s">
        <v>1974</v>
      </c>
      <c r="C2839" s="4" t="str">
        <f>"陈静"</f>
        <v>陈静</v>
      </c>
      <c r="D2839" s="3" t="s">
        <v>2017</v>
      </c>
    </row>
    <row r="2840" spans="1:4" ht="30" customHeight="1">
      <c r="A2840" s="3">
        <v>2838</v>
      </c>
      <c r="B2840" s="4" t="s">
        <v>1974</v>
      </c>
      <c r="C2840" s="4" t="str">
        <f>"程挚"</f>
        <v>程挚</v>
      </c>
      <c r="D2840" s="3" t="s">
        <v>2018</v>
      </c>
    </row>
    <row r="2841" spans="1:4" ht="30" customHeight="1">
      <c r="A2841" s="3">
        <v>2839</v>
      </c>
      <c r="B2841" s="4" t="s">
        <v>1974</v>
      </c>
      <c r="C2841" s="4" t="str">
        <f>"谢明珍"</f>
        <v>谢明珍</v>
      </c>
      <c r="D2841" s="3" t="s">
        <v>2019</v>
      </c>
    </row>
    <row r="2842" spans="1:4" ht="30" customHeight="1">
      <c r="A2842" s="3">
        <v>2840</v>
      </c>
      <c r="B2842" s="4" t="s">
        <v>1974</v>
      </c>
      <c r="C2842" s="4" t="str">
        <f>"姬伦伦"</f>
        <v>姬伦伦</v>
      </c>
      <c r="D2842" s="3" t="s">
        <v>2020</v>
      </c>
    </row>
    <row r="2843" spans="1:4" ht="30" customHeight="1">
      <c r="A2843" s="3">
        <v>2841</v>
      </c>
      <c r="B2843" s="4" t="s">
        <v>1974</v>
      </c>
      <c r="C2843" s="4" t="str">
        <f>"王傲娣"</f>
        <v>王傲娣</v>
      </c>
      <c r="D2843" s="3" t="s">
        <v>2021</v>
      </c>
    </row>
    <row r="2844" spans="1:4" ht="30" customHeight="1">
      <c r="A2844" s="3">
        <v>2842</v>
      </c>
      <c r="B2844" s="4" t="s">
        <v>1974</v>
      </c>
      <c r="C2844" s="4" t="str">
        <f>"董挺玉"</f>
        <v>董挺玉</v>
      </c>
      <c r="D2844" s="3" t="s">
        <v>182</v>
      </c>
    </row>
    <row r="2845" spans="1:4" ht="30" customHeight="1">
      <c r="A2845" s="3">
        <v>2843</v>
      </c>
      <c r="B2845" s="4" t="s">
        <v>1974</v>
      </c>
      <c r="C2845" s="4" t="str">
        <f>"宋美葳"</f>
        <v>宋美葳</v>
      </c>
      <c r="D2845" s="3" t="s">
        <v>2022</v>
      </c>
    </row>
    <row r="2846" spans="1:4" ht="30" customHeight="1">
      <c r="A2846" s="3">
        <v>2844</v>
      </c>
      <c r="B2846" s="4" t="s">
        <v>1974</v>
      </c>
      <c r="C2846" s="4" t="str">
        <f>"吕伟"</f>
        <v>吕伟</v>
      </c>
      <c r="D2846" s="3" t="s">
        <v>1420</v>
      </c>
    </row>
    <row r="2847" spans="1:4" ht="30" customHeight="1">
      <c r="A2847" s="3">
        <v>2845</v>
      </c>
      <c r="B2847" s="4" t="s">
        <v>1974</v>
      </c>
      <c r="C2847" s="4" t="str">
        <f>"冯铭志"</f>
        <v>冯铭志</v>
      </c>
      <c r="D2847" s="3" t="s">
        <v>2023</v>
      </c>
    </row>
    <row r="2848" spans="1:4" ht="30" customHeight="1">
      <c r="A2848" s="3">
        <v>2846</v>
      </c>
      <c r="B2848" s="4" t="s">
        <v>1974</v>
      </c>
      <c r="C2848" s="4" t="str">
        <f>"邓伟平"</f>
        <v>邓伟平</v>
      </c>
      <c r="D2848" s="3" t="s">
        <v>2024</v>
      </c>
    </row>
    <row r="2849" spans="1:4" ht="30" customHeight="1">
      <c r="A2849" s="3">
        <v>2847</v>
      </c>
      <c r="B2849" s="4" t="s">
        <v>1974</v>
      </c>
      <c r="C2849" s="4" t="str">
        <f>"马正玲"</f>
        <v>马正玲</v>
      </c>
      <c r="D2849" s="3" t="s">
        <v>2025</v>
      </c>
    </row>
    <row r="2850" spans="1:4" ht="30" customHeight="1">
      <c r="A2850" s="3">
        <v>2848</v>
      </c>
      <c r="B2850" s="4" t="s">
        <v>1974</v>
      </c>
      <c r="C2850" s="4" t="str">
        <f>"马宁"</f>
        <v>马宁</v>
      </c>
      <c r="D2850" s="3" t="s">
        <v>2026</v>
      </c>
    </row>
    <row r="2851" spans="1:4" ht="30" customHeight="1">
      <c r="A2851" s="3">
        <v>2849</v>
      </c>
      <c r="B2851" s="4" t="s">
        <v>1974</v>
      </c>
      <c r="C2851" s="4" t="str">
        <f>"邓雪岚"</f>
        <v>邓雪岚</v>
      </c>
      <c r="D2851" s="3" t="s">
        <v>2027</v>
      </c>
    </row>
    <row r="2852" spans="1:4" ht="30" customHeight="1">
      <c r="A2852" s="3">
        <v>2850</v>
      </c>
      <c r="B2852" s="4" t="s">
        <v>1974</v>
      </c>
      <c r="C2852" s="4" t="str">
        <f>"杨琬婷"</f>
        <v>杨琬婷</v>
      </c>
      <c r="D2852" s="3" t="s">
        <v>2028</v>
      </c>
    </row>
    <row r="2853" spans="1:4" ht="30" customHeight="1">
      <c r="A2853" s="3">
        <v>2851</v>
      </c>
      <c r="B2853" s="4" t="s">
        <v>1974</v>
      </c>
      <c r="C2853" s="4" t="str">
        <f>"张梅丽"</f>
        <v>张梅丽</v>
      </c>
      <c r="D2853" s="3" t="s">
        <v>2029</v>
      </c>
    </row>
    <row r="2854" spans="1:4" ht="30" customHeight="1">
      <c r="A2854" s="3">
        <v>2852</v>
      </c>
      <c r="B2854" s="4" t="s">
        <v>1974</v>
      </c>
      <c r="C2854" s="4" t="str">
        <f>"张楠"</f>
        <v>张楠</v>
      </c>
      <c r="D2854" s="3" t="s">
        <v>2030</v>
      </c>
    </row>
    <row r="2855" spans="1:4" ht="30" customHeight="1">
      <c r="A2855" s="3">
        <v>2853</v>
      </c>
      <c r="B2855" s="4" t="s">
        <v>1974</v>
      </c>
      <c r="C2855" s="4" t="str">
        <f>"梁宝霞"</f>
        <v>梁宝霞</v>
      </c>
      <c r="D2855" s="3" t="s">
        <v>2031</v>
      </c>
    </row>
    <row r="2856" spans="1:4" ht="30" customHeight="1">
      <c r="A2856" s="3">
        <v>2854</v>
      </c>
      <c r="B2856" s="4" t="s">
        <v>1974</v>
      </c>
      <c r="C2856" s="4" t="str">
        <f>"吴璟阳"</f>
        <v>吴璟阳</v>
      </c>
      <c r="D2856" s="3" t="s">
        <v>2032</v>
      </c>
    </row>
    <row r="2857" spans="1:4" ht="30" customHeight="1">
      <c r="A2857" s="3">
        <v>2855</v>
      </c>
      <c r="B2857" s="4" t="s">
        <v>1974</v>
      </c>
      <c r="C2857" s="4" t="str">
        <f>"王青臣"</f>
        <v>王青臣</v>
      </c>
      <c r="D2857" s="3" t="s">
        <v>2033</v>
      </c>
    </row>
    <row r="2858" spans="1:4" ht="30" customHeight="1">
      <c r="A2858" s="3">
        <v>2856</v>
      </c>
      <c r="B2858" s="4" t="s">
        <v>1974</v>
      </c>
      <c r="C2858" s="4" t="str">
        <f>"白皙"</f>
        <v>白皙</v>
      </c>
      <c r="D2858" s="3" t="s">
        <v>2034</v>
      </c>
    </row>
    <row r="2859" spans="1:4" ht="30" customHeight="1">
      <c r="A2859" s="3">
        <v>2857</v>
      </c>
      <c r="B2859" s="4" t="s">
        <v>1974</v>
      </c>
      <c r="C2859" s="4" t="str">
        <f>"毕瑜"</f>
        <v>毕瑜</v>
      </c>
      <c r="D2859" s="3" t="s">
        <v>2035</v>
      </c>
    </row>
    <row r="2860" spans="1:4" ht="30" customHeight="1">
      <c r="A2860" s="3">
        <v>2858</v>
      </c>
      <c r="B2860" s="4" t="s">
        <v>1974</v>
      </c>
      <c r="C2860" s="4" t="str">
        <f>"符爱妃"</f>
        <v>符爱妃</v>
      </c>
      <c r="D2860" s="3" t="s">
        <v>627</v>
      </c>
    </row>
    <row r="2861" spans="1:4" ht="30" customHeight="1">
      <c r="A2861" s="3">
        <v>2859</v>
      </c>
      <c r="B2861" s="4" t="s">
        <v>1974</v>
      </c>
      <c r="C2861" s="4" t="str">
        <f>"富宇"</f>
        <v>富宇</v>
      </c>
      <c r="D2861" s="3" t="s">
        <v>2036</v>
      </c>
    </row>
    <row r="2862" spans="1:4" ht="30" customHeight="1">
      <c r="A2862" s="3">
        <v>2860</v>
      </c>
      <c r="B2862" s="4" t="s">
        <v>1974</v>
      </c>
      <c r="C2862" s="4" t="str">
        <f>"邓万琴"</f>
        <v>邓万琴</v>
      </c>
      <c r="D2862" s="3" t="s">
        <v>2037</v>
      </c>
    </row>
    <row r="2863" spans="1:4" ht="30" customHeight="1">
      <c r="A2863" s="3">
        <v>2861</v>
      </c>
      <c r="B2863" s="4" t="s">
        <v>1974</v>
      </c>
      <c r="C2863" s="4" t="str">
        <f>"叶绿子"</f>
        <v>叶绿子</v>
      </c>
      <c r="D2863" s="3" t="s">
        <v>980</v>
      </c>
    </row>
    <row r="2864" spans="1:4" ht="30" customHeight="1">
      <c r="A2864" s="3">
        <v>2862</v>
      </c>
      <c r="B2864" s="4" t="s">
        <v>1974</v>
      </c>
      <c r="C2864" s="4" t="str">
        <f>"余婷婷"</f>
        <v>余婷婷</v>
      </c>
      <c r="D2864" s="3" t="s">
        <v>2038</v>
      </c>
    </row>
    <row r="2865" spans="1:4" ht="30" customHeight="1">
      <c r="A2865" s="3">
        <v>2863</v>
      </c>
      <c r="B2865" s="4" t="s">
        <v>1974</v>
      </c>
      <c r="C2865" s="4" t="str">
        <f>"钟小利"</f>
        <v>钟小利</v>
      </c>
      <c r="D2865" s="3" t="s">
        <v>2039</v>
      </c>
    </row>
    <row r="2866" spans="1:4" ht="30" customHeight="1">
      <c r="A2866" s="3">
        <v>2864</v>
      </c>
      <c r="B2866" s="4" t="s">
        <v>1974</v>
      </c>
      <c r="C2866" s="4" t="str">
        <f>"胡莹"</f>
        <v>胡莹</v>
      </c>
      <c r="D2866" s="3" t="s">
        <v>2040</v>
      </c>
    </row>
    <row r="2867" spans="1:4" ht="30" customHeight="1">
      <c r="A2867" s="3">
        <v>2865</v>
      </c>
      <c r="B2867" s="4" t="s">
        <v>1974</v>
      </c>
      <c r="C2867" s="4" t="str">
        <f>"燕扬"</f>
        <v>燕扬</v>
      </c>
      <c r="D2867" s="3" t="s">
        <v>2041</v>
      </c>
    </row>
    <row r="2868" spans="1:4" ht="30" customHeight="1">
      <c r="A2868" s="3">
        <v>2866</v>
      </c>
      <c r="B2868" s="4" t="s">
        <v>1974</v>
      </c>
      <c r="C2868" s="4" t="str">
        <f>"李岩"</f>
        <v>李岩</v>
      </c>
      <c r="D2868" s="3" t="s">
        <v>2042</v>
      </c>
    </row>
    <row r="2869" spans="1:4" ht="30" customHeight="1">
      <c r="A2869" s="3">
        <v>2867</v>
      </c>
      <c r="B2869" s="4" t="s">
        <v>1974</v>
      </c>
      <c r="C2869" s="4" t="str">
        <f>"董雪"</f>
        <v>董雪</v>
      </c>
      <c r="D2869" s="3" t="s">
        <v>2043</v>
      </c>
    </row>
    <row r="2870" spans="1:4" ht="30" customHeight="1">
      <c r="A2870" s="3">
        <v>2868</v>
      </c>
      <c r="B2870" s="4" t="s">
        <v>1974</v>
      </c>
      <c r="C2870" s="4" t="str">
        <f>"王姿璎"</f>
        <v>王姿璎</v>
      </c>
      <c r="D2870" s="3" t="s">
        <v>1150</v>
      </c>
    </row>
    <row r="2871" spans="1:4" ht="30" customHeight="1">
      <c r="A2871" s="3">
        <v>2869</v>
      </c>
      <c r="B2871" s="4" t="s">
        <v>1974</v>
      </c>
      <c r="C2871" s="4" t="str">
        <f>"宫雪"</f>
        <v>宫雪</v>
      </c>
      <c r="D2871" s="3" t="s">
        <v>2044</v>
      </c>
    </row>
    <row r="2872" spans="1:4" ht="30" customHeight="1">
      <c r="A2872" s="3">
        <v>2870</v>
      </c>
      <c r="B2872" s="4" t="s">
        <v>1974</v>
      </c>
      <c r="C2872" s="4" t="str">
        <f>"陈婷婷"</f>
        <v>陈婷婷</v>
      </c>
      <c r="D2872" s="3" t="s">
        <v>2045</v>
      </c>
    </row>
    <row r="2873" spans="1:4" ht="30" customHeight="1">
      <c r="A2873" s="3">
        <v>2871</v>
      </c>
      <c r="B2873" s="4" t="s">
        <v>1974</v>
      </c>
      <c r="C2873" s="4" t="str">
        <f>"祁棋"</f>
        <v>祁棋</v>
      </c>
      <c r="D2873" s="3" t="s">
        <v>2046</v>
      </c>
    </row>
    <row r="2874" spans="1:4" ht="30" customHeight="1">
      <c r="A2874" s="3">
        <v>2872</v>
      </c>
      <c r="B2874" s="4" t="s">
        <v>1974</v>
      </c>
      <c r="C2874" s="4" t="str">
        <f>"吴多锋"</f>
        <v>吴多锋</v>
      </c>
      <c r="D2874" s="3" t="s">
        <v>2047</v>
      </c>
    </row>
    <row r="2875" spans="1:4" ht="30" customHeight="1">
      <c r="A2875" s="3">
        <v>2873</v>
      </c>
      <c r="B2875" s="4" t="s">
        <v>1974</v>
      </c>
      <c r="C2875" s="4" t="str">
        <f>"严上惠"</f>
        <v>严上惠</v>
      </c>
      <c r="D2875" s="3" t="s">
        <v>2048</v>
      </c>
    </row>
    <row r="2876" spans="1:4" ht="30" customHeight="1">
      <c r="A2876" s="3">
        <v>2874</v>
      </c>
      <c r="B2876" s="4" t="s">
        <v>1974</v>
      </c>
      <c r="C2876" s="4" t="str">
        <f>"张海文"</f>
        <v>张海文</v>
      </c>
      <c r="D2876" s="3" t="s">
        <v>2049</v>
      </c>
    </row>
    <row r="2877" spans="1:4" ht="30" customHeight="1">
      <c r="A2877" s="3">
        <v>2875</v>
      </c>
      <c r="B2877" s="4" t="s">
        <v>1974</v>
      </c>
      <c r="C2877" s="4" t="str">
        <f>"李啸迪"</f>
        <v>李啸迪</v>
      </c>
      <c r="D2877" s="3" t="s">
        <v>2050</v>
      </c>
    </row>
    <row r="2878" spans="1:4" ht="30" customHeight="1">
      <c r="A2878" s="3">
        <v>2876</v>
      </c>
      <c r="B2878" s="4" t="s">
        <v>1974</v>
      </c>
      <c r="C2878" s="4" t="str">
        <f>"刘冰"</f>
        <v>刘冰</v>
      </c>
      <c r="D2878" s="3" t="s">
        <v>2051</v>
      </c>
    </row>
    <row r="2879" spans="1:4" ht="30" customHeight="1">
      <c r="A2879" s="3">
        <v>2877</v>
      </c>
      <c r="B2879" s="4" t="s">
        <v>1974</v>
      </c>
      <c r="C2879" s="4" t="str">
        <f>"李嘉玲"</f>
        <v>李嘉玲</v>
      </c>
      <c r="D2879" s="3" t="s">
        <v>2052</v>
      </c>
    </row>
    <row r="2880" spans="1:4" ht="30" customHeight="1">
      <c r="A2880" s="3">
        <v>2878</v>
      </c>
      <c r="B2880" s="4" t="s">
        <v>1974</v>
      </c>
      <c r="C2880" s="4" t="str">
        <f>"陈志安"</f>
        <v>陈志安</v>
      </c>
      <c r="D2880" s="3" t="s">
        <v>2053</v>
      </c>
    </row>
    <row r="2881" spans="1:4" ht="30" customHeight="1">
      <c r="A2881" s="3">
        <v>2879</v>
      </c>
      <c r="B2881" s="4" t="s">
        <v>1974</v>
      </c>
      <c r="C2881" s="4" t="str">
        <f>"陈翠文"</f>
        <v>陈翠文</v>
      </c>
      <c r="D2881" s="3" t="s">
        <v>2054</v>
      </c>
    </row>
    <row r="2882" spans="1:4" ht="30" customHeight="1">
      <c r="A2882" s="3">
        <v>2880</v>
      </c>
      <c r="B2882" s="4" t="s">
        <v>1974</v>
      </c>
      <c r="C2882" s="4" t="str">
        <f>"李盈"</f>
        <v>李盈</v>
      </c>
      <c r="D2882" s="3" t="s">
        <v>2055</v>
      </c>
    </row>
    <row r="2883" spans="1:4" ht="30" customHeight="1">
      <c r="A2883" s="3">
        <v>2881</v>
      </c>
      <c r="B2883" s="4" t="s">
        <v>1974</v>
      </c>
      <c r="C2883" s="4" t="str">
        <f>"芈俊义"</f>
        <v>芈俊义</v>
      </c>
      <c r="D2883" s="3" t="s">
        <v>2056</v>
      </c>
    </row>
    <row r="2884" spans="1:4" ht="30" customHeight="1">
      <c r="A2884" s="3">
        <v>2882</v>
      </c>
      <c r="B2884" s="4" t="s">
        <v>1974</v>
      </c>
      <c r="C2884" s="4" t="str">
        <f>"麦浪江"</f>
        <v>麦浪江</v>
      </c>
      <c r="D2884" s="3" t="s">
        <v>2057</v>
      </c>
    </row>
    <row r="2885" spans="1:4" ht="30" customHeight="1">
      <c r="A2885" s="3">
        <v>2883</v>
      </c>
      <c r="B2885" s="4" t="s">
        <v>1974</v>
      </c>
      <c r="C2885" s="4" t="str">
        <f>"王慧霞"</f>
        <v>王慧霞</v>
      </c>
      <c r="D2885" s="3" t="s">
        <v>2058</v>
      </c>
    </row>
    <row r="2886" spans="1:4" ht="30" customHeight="1">
      <c r="A2886" s="3">
        <v>2884</v>
      </c>
      <c r="B2886" s="4" t="s">
        <v>1974</v>
      </c>
      <c r="C2886" s="4" t="str">
        <f>"王静"</f>
        <v>王静</v>
      </c>
      <c r="D2886" s="3" t="s">
        <v>2059</v>
      </c>
    </row>
    <row r="2887" spans="1:4" ht="30" customHeight="1">
      <c r="A2887" s="3">
        <v>2885</v>
      </c>
      <c r="B2887" s="4" t="s">
        <v>1974</v>
      </c>
      <c r="C2887" s="4" t="str">
        <f>"郭姝彤"</f>
        <v>郭姝彤</v>
      </c>
      <c r="D2887" s="3" t="s">
        <v>2060</v>
      </c>
    </row>
    <row r="2888" spans="1:4" ht="30" customHeight="1">
      <c r="A2888" s="3">
        <v>2886</v>
      </c>
      <c r="B2888" s="4" t="s">
        <v>1974</v>
      </c>
      <c r="C2888" s="4" t="str">
        <f>"陈茜"</f>
        <v>陈茜</v>
      </c>
      <c r="D2888" s="3" t="s">
        <v>2061</v>
      </c>
    </row>
    <row r="2889" spans="1:4" ht="30" customHeight="1">
      <c r="A2889" s="3">
        <v>2887</v>
      </c>
      <c r="B2889" s="4" t="s">
        <v>1974</v>
      </c>
      <c r="C2889" s="4" t="str">
        <f>"高倩倩"</f>
        <v>高倩倩</v>
      </c>
      <c r="D2889" s="3" t="s">
        <v>2062</v>
      </c>
    </row>
    <row r="2890" spans="1:4" ht="30" customHeight="1">
      <c r="A2890" s="3">
        <v>2888</v>
      </c>
      <c r="B2890" s="4" t="s">
        <v>1974</v>
      </c>
      <c r="C2890" s="4" t="str">
        <f>"陈子希"</f>
        <v>陈子希</v>
      </c>
      <c r="D2890" s="3" t="s">
        <v>958</v>
      </c>
    </row>
    <row r="2891" spans="1:4" ht="30" customHeight="1">
      <c r="A2891" s="3">
        <v>2889</v>
      </c>
      <c r="B2891" s="4" t="s">
        <v>1974</v>
      </c>
      <c r="C2891" s="4" t="str">
        <f>"胡光泽"</f>
        <v>胡光泽</v>
      </c>
      <c r="D2891" s="3" t="s">
        <v>2063</v>
      </c>
    </row>
    <row r="2892" spans="1:4" ht="30" customHeight="1">
      <c r="A2892" s="3">
        <v>2890</v>
      </c>
      <c r="B2892" s="4" t="s">
        <v>1974</v>
      </c>
      <c r="C2892" s="4" t="str">
        <f>"高艺伟"</f>
        <v>高艺伟</v>
      </c>
      <c r="D2892" s="3" t="s">
        <v>2064</v>
      </c>
    </row>
    <row r="2893" spans="1:4" ht="30" customHeight="1">
      <c r="A2893" s="3">
        <v>2891</v>
      </c>
      <c r="B2893" s="4" t="s">
        <v>1974</v>
      </c>
      <c r="C2893" s="4" t="str">
        <f>"符文秀"</f>
        <v>符文秀</v>
      </c>
      <c r="D2893" s="3" t="s">
        <v>1436</v>
      </c>
    </row>
    <row r="2894" spans="1:4" ht="30" customHeight="1">
      <c r="A2894" s="3">
        <v>2892</v>
      </c>
      <c r="B2894" s="4" t="s">
        <v>1974</v>
      </c>
      <c r="C2894" s="4" t="str">
        <f>" 张国凤"</f>
        <v> 张国凤</v>
      </c>
      <c r="D2894" s="3" t="s">
        <v>2065</v>
      </c>
    </row>
  </sheetData>
  <sheetProtection/>
  <mergeCells count="1">
    <mergeCell ref="A1:D1"/>
  </mergeCells>
  <printOptions/>
  <pageMargins left="0.865972222222222" right="0.7513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2020-06-04T01:12:00Z</dcterms:created>
  <dcterms:modified xsi:type="dcterms:W3CDTF">2020-07-08T12:11:04Z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  <property fmtid="{D5CDD505-2E9C-101B-9397-08002B2CF9AE}" pid="4" name="KSOReadingLayo">
    <vt:bool>false</vt:bool>
  </property>
</Properties>
</file>