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通过初审人员" sheetId="1" r:id="rId1"/>
  </sheets>
  <definedNames>
    <definedName name="_xlnm._FilterDatabase" localSheetId="0" hidden="1">'通过初审人员'!$A$2:$P$584</definedName>
  </definedNames>
  <calcPr fullCalcOnLoad="1"/>
</workbook>
</file>

<file path=xl/sharedStrings.xml><?xml version="1.0" encoding="utf-8"?>
<sst xmlns="http://schemas.openxmlformats.org/spreadsheetml/2006/main" count="590" uniqueCount="9">
  <si>
    <t>附表：中共三亚市委政策研究室2020年公开招聘下属事业单位工作人员通过资格初审人员名单</t>
  </si>
  <si>
    <t>序号</t>
  </si>
  <si>
    <t>报考岗位</t>
  </si>
  <si>
    <t>姓名</t>
  </si>
  <si>
    <t>性别</t>
  </si>
  <si>
    <t>出生年月</t>
  </si>
  <si>
    <t>学历层次</t>
  </si>
  <si>
    <t>学位</t>
  </si>
  <si>
    <t>0101_管理岗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</si>
</sst>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84"/>
  <sheetViews>
    <sheetView tabSelected="1" workbookViewId="0" topLeftCell="A1">
      <pane ySplit="2" topLeftCell="A3" activePane="bottomLeft" state="frozen"/>
      <selection pane="bottomLeft" activeCell="A1" sqref="A1:G1"/>
    </sheetView>
  </sheetViews>
  <sheetFormatPr defaultColWidth="9.00390625" defaultRowHeight="15"/>
  <cols>
    <col min="2" max="2" width="24.57421875" style="0" customWidth="1"/>
    <col min="5" max="5" width="17.00390625" style="0" customWidth="1"/>
  </cols>
  <sheetData>
    <row r="1" spans="1:7" ht="54.75" customHeight="1">
      <c r="A1" s="1" t="s">
        <v>0</v>
      </c>
      <c r="B1" s="2"/>
      <c r="C1" s="2"/>
      <c r="D1" s="2"/>
      <c r="E1" s="2"/>
      <c r="F1" s="2"/>
      <c r="G1" s="2"/>
    </row>
    <row r="2" spans="1:7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30" customHeight="1">
      <c r="A3" s="3">
        <v>1</v>
      </c>
      <c r="B3" s="3" t="s">
        <v>8</v>
      </c>
      <c r="C3" s="3" t="str">
        <f>"梁钧雅"</f>
        <v>梁钧雅</v>
      </c>
      <c r="D3" s="3" t="str">
        <f aca="true" t="shared" si="0" ref="D3:D9">"女"</f>
        <v>女</v>
      </c>
      <c r="E3" s="3" t="str">
        <f>"1992-10-26"</f>
        <v>1992-10-26</v>
      </c>
      <c r="F3" s="3" t="str">
        <f aca="true" t="shared" si="1" ref="F3:F66">"本科"</f>
        <v>本科</v>
      </c>
      <c r="G3" s="3" t="str">
        <f aca="true" t="shared" si="2" ref="G3:G66">"学士"</f>
        <v>学士</v>
      </c>
    </row>
    <row r="4" spans="1:7" ht="30" customHeight="1">
      <c r="A4" s="3">
        <v>2</v>
      </c>
      <c r="B4" s="3" t="s">
        <v>8</v>
      </c>
      <c r="C4" s="3" t="str">
        <f>"徐志阳"</f>
        <v>徐志阳</v>
      </c>
      <c r="D4" s="3" t="str">
        <f>"男"</f>
        <v>男</v>
      </c>
      <c r="E4" s="3" t="str">
        <f>"1991-07-22"</f>
        <v>1991-07-22</v>
      </c>
      <c r="F4" s="3" t="str">
        <f t="shared" si="1"/>
        <v>本科</v>
      </c>
      <c r="G4" s="3" t="str">
        <f t="shared" si="2"/>
        <v>学士</v>
      </c>
    </row>
    <row r="5" spans="1:7" ht="30" customHeight="1">
      <c r="A5" s="3">
        <v>3</v>
      </c>
      <c r="B5" s="3" t="s">
        <v>8</v>
      </c>
      <c r="C5" s="3" t="str">
        <f>"曾珊珊"</f>
        <v>曾珊珊</v>
      </c>
      <c r="D5" s="3" t="str">
        <f t="shared" si="0"/>
        <v>女</v>
      </c>
      <c r="E5" s="3" t="str">
        <f>"1994-06-16"</f>
        <v>1994-06-16</v>
      </c>
      <c r="F5" s="3" t="str">
        <f t="shared" si="1"/>
        <v>本科</v>
      </c>
      <c r="G5" s="3" t="str">
        <f t="shared" si="2"/>
        <v>学士</v>
      </c>
    </row>
    <row r="6" spans="1:7" ht="30" customHeight="1">
      <c r="A6" s="3">
        <v>4</v>
      </c>
      <c r="B6" s="3" t="s">
        <v>8</v>
      </c>
      <c r="C6" s="3" t="str">
        <f>"马丽娜"</f>
        <v>马丽娜</v>
      </c>
      <c r="D6" s="3" t="str">
        <f t="shared" si="0"/>
        <v>女</v>
      </c>
      <c r="E6" s="3" t="str">
        <f>"1997-04-16"</f>
        <v>1997-04-16</v>
      </c>
      <c r="F6" s="3" t="str">
        <f t="shared" si="1"/>
        <v>本科</v>
      </c>
      <c r="G6" s="3" t="str">
        <f t="shared" si="2"/>
        <v>学士</v>
      </c>
    </row>
    <row r="7" spans="1:7" ht="30" customHeight="1">
      <c r="A7" s="3">
        <v>5</v>
      </c>
      <c r="B7" s="3" t="s">
        <v>8</v>
      </c>
      <c r="C7" s="3" t="str">
        <f>"黄垂男"</f>
        <v>黄垂男</v>
      </c>
      <c r="D7" s="3" t="str">
        <f t="shared" si="0"/>
        <v>女</v>
      </c>
      <c r="E7" s="3" t="str">
        <f>"1991-08-23"</f>
        <v>1991-08-23</v>
      </c>
      <c r="F7" s="3" t="str">
        <f t="shared" si="1"/>
        <v>本科</v>
      </c>
      <c r="G7" s="3" t="str">
        <f t="shared" si="2"/>
        <v>学士</v>
      </c>
    </row>
    <row r="8" spans="1:7" ht="30" customHeight="1">
      <c r="A8" s="3">
        <v>6</v>
      </c>
      <c r="B8" s="3" t="s">
        <v>8</v>
      </c>
      <c r="C8" s="3" t="str">
        <f>"李颖"</f>
        <v>李颖</v>
      </c>
      <c r="D8" s="3" t="str">
        <f t="shared" si="0"/>
        <v>女</v>
      </c>
      <c r="E8" s="3" t="str">
        <f>"1995-04-30"</f>
        <v>1995-04-30</v>
      </c>
      <c r="F8" s="3" t="str">
        <f t="shared" si="1"/>
        <v>本科</v>
      </c>
      <c r="G8" s="3" t="str">
        <f t="shared" si="2"/>
        <v>学士</v>
      </c>
    </row>
    <row r="9" spans="1:7" ht="30" customHeight="1">
      <c r="A9" s="3">
        <v>7</v>
      </c>
      <c r="B9" s="3" t="s">
        <v>8</v>
      </c>
      <c r="C9" s="3" t="str">
        <f>"陈奕锦"</f>
        <v>陈奕锦</v>
      </c>
      <c r="D9" s="3" t="str">
        <f t="shared" si="0"/>
        <v>女</v>
      </c>
      <c r="E9" s="3" t="str">
        <f>"1995-09-01"</f>
        <v>1995-09-01</v>
      </c>
      <c r="F9" s="3" t="str">
        <f t="shared" si="1"/>
        <v>本科</v>
      </c>
      <c r="G9" s="3" t="str">
        <f t="shared" si="2"/>
        <v>学士</v>
      </c>
    </row>
    <row r="10" spans="1:7" ht="30" customHeight="1">
      <c r="A10" s="3">
        <v>8</v>
      </c>
      <c r="B10" s="3" t="s">
        <v>8</v>
      </c>
      <c r="C10" s="3" t="str">
        <f>"黎佳骏"</f>
        <v>黎佳骏</v>
      </c>
      <c r="D10" s="3" t="str">
        <f aca="true" t="shared" si="3" ref="D10:D12">"男"</f>
        <v>男</v>
      </c>
      <c r="E10" s="3" t="str">
        <f>"1993-06-27"</f>
        <v>1993-06-27</v>
      </c>
      <c r="F10" s="3" t="str">
        <f t="shared" si="1"/>
        <v>本科</v>
      </c>
      <c r="G10" s="3" t="str">
        <f t="shared" si="2"/>
        <v>学士</v>
      </c>
    </row>
    <row r="11" spans="1:7" ht="30" customHeight="1">
      <c r="A11" s="3">
        <v>9</v>
      </c>
      <c r="B11" s="3" t="s">
        <v>8</v>
      </c>
      <c r="C11" s="3" t="str">
        <f>"曹圣义"</f>
        <v>曹圣义</v>
      </c>
      <c r="D11" s="3" t="str">
        <f t="shared" si="3"/>
        <v>男</v>
      </c>
      <c r="E11" s="3" t="str">
        <f>"1995-10-06"</f>
        <v>1995-10-06</v>
      </c>
      <c r="F11" s="3" t="str">
        <f t="shared" si="1"/>
        <v>本科</v>
      </c>
      <c r="G11" s="3" t="str">
        <f t="shared" si="2"/>
        <v>学士</v>
      </c>
    </row>
    <row r="12" spans="1:7" ht="30" customHeight="1">
      <c r="A12" s="3">
        <v>10</v>
      </c>
      <c r="B12" s="3" t="s">
        <v>8</v>
      </c>
      <c r="C12" s="3" t="str">
        <f>"陈永帅"</f>
        <v>陈永帅</v>
      </c>
      <c r="D12" s="3" t="str">
        <f t="shared" si="3"/>
        <v>男</v>
      </c>
      <c r="E12" s="3" t="str">
        <f>"1996-04-05"</f>
        <v>1996-04-05</v>
      </c>
      <c r="F12" s="3" t="str">
        <f t="shared" si="1"/>
        <v>本科</v>
      </c>
      <c r="G12" s="3" t="str">
        <f t="shared" si="2"/>
        <v>学士</v>
      </c>
    </row>
    <row r="13" spans="1:7" ht="30" customHeight="1">
      <c r="A13" s="3">
        <v>11</v>
      </c>
      <c r="B13" s="3" t="s">
        <v>8</v>
      </c>
      <c r="C13" s="3" t="str">
        <f>"王希"</f>
        <v>王希</v>
      </c>
      <c r="D13" s="3" t="str">
        <f aca="true" t="shared" si="4" ref="D13:D20">"女"</f>
        <v>女</v>
      </c>
      <c r="E13" s="3" t="str">
        <f>"1994-09-03"</f>
        <v>1994-09-03</v>
      </c>
      <c r="F13" s="3" t="str">
        <f t="shared" si="1"/>
        <v>本科</v>
      </c>
      <c r="G13" s="3" t="str">
        <f t="shared" si="2"/>
        <v>学士</v>
      </c>
    </row>
    <row r="14" spans="1:7" ht="30" customHeight="1">
      <c r="A14" s="3">
        <v>12</v>
      </c>
      <c r="B14" s="3" t="s">
        <v>8</v>
      </c>
      <c r="C14" s="3" t="str">
        <f>"马清明"</f>
        <v>马清明</v>
      </c>
      <c r="D14" s="3" t="str">
        <f t="shared" si="4"/>
        <v>女</v>
      </c>
      <c r="E14" s="3" t="str">
        <f>"1995-03-27"</f>
        <v>1995-03-27</v>
      </c>
      <c r="F14" s="3" t="str">
        <f t="shared" si="1"/>
        <v>本科</v>
      </c>
      <c r="G14" s="3" t="str">
        <f t="shared" si="2"/>
        <v>学士</v>
      </c>
    </row>
    <row r="15" spans="1:7" ht="30" customHeight="1">
      <c r="A15" s="3">
        <v>13</v>
      </c>
      <c r="B15" s="3" t="s">
        <v>8</v>
      </c>
      <c r="C15" s="3" t="str">
        <f>"陈花香"</f>
        <v>陈花香</v>
      </c>
      <c r="D15" s="3" t="str">
        <f t="shared" si="4"/>
        <v>女</v>
      </c>
      <c r="E15" s="3" t="str">
        <f>"1994-06-26"</f>
        <v>1994-06-26</v>
      </c>
      <c r="F15" s="3" t="str">
        <f t="shared" si="1"/>
        <v>本科</v>
      </c>
      <c r="G15" s="3" t="str">
        <f t="shared" si="2"/>
        <v>学士</v>
      </c>
    </row>
    <row r="16" spans="1:7" ht="30" customHeight="1">
      <c r="A16" s="3">
        <v>14</v>
      </c>
      <c r="B16" s="3" t="s">
        <v>8</v>
      </c>
      <c r="C16" s="3" t="str">
        <f>"杨小婵"</f>
        <v>杨小婵</v>
      </c>
      <c r="D16" s="3" t="str">
        <f t="shared" si="4"/>
        <v>女</v>
      </c>
      <c r="E16" s="3" t="str">
        <f>"1990-06-27"</f>
        <v>1990-06-27</v>
      </c>
      <c r="F16" s="3" t="str">
        <f t="shared" si="1"/>
        <v>本科</v>
      </c>
      <c r="G16" s="3" t="str">
        <f t="shared" si="2"/>
        <v>学士</v>
      </c>
    </row>
    <row r="17" spans="1:7" ht="30" customHeight="1">
      <c r="A17" s="3">
        <v>15</v>
      </c>
      <c r="B17" s="3" t="s">
        <v>8</v>
      </c>
      <c r="C17" s="3" t="str">
        <f>"谢瑶"</f>
        <v>谢瑶</v>
      </c>
      <c r="D17" s="3" t="str">
        <f t="shared" si="4"/>
        <v>女</v>
      </c>
      <c r="E17" s="3" t="str">
        <f>"1995-09-08"</f>
        <v>1995-09-08</v>
      </c>
      <c r="F17" s="3" t="str">
        <f t="shared" si="1"/>
        <v>本科</v>
      </c>
      <c r="G17" s="3" t="str">
        <f t="shared" si="2"/>
        <v>学士</v>
      </c>
    </row>
    <row r="18" spans="1:7" ht="30" customHeight="1">
      <c r="A18" s="3">
        <v>16</v>
      </c>
      <c r="B18" s="3" t="s">
        <v>8</v>
      </c>
      <c r="C18" s="3" t="str">
        <f>"徐秋玲"</f>
        <v>徐秋玲</v>
      </c>
      <c r="D18" s="3" t="str">
        <f t="shared" si="4"/>
        <v>女</v>
      </c>
      <c r="E18" s="3" t="str">
        <f>"1996-08-04"</f>
        <v>1996-08-04</v>
      </c>
      <c r="F18" s="3" t="str">
        <f t="shared" si="1"/>
        <v>本科</v>
      </c>
      <c r="G18" s="3" t="str">
        <f t="shared" si="2"/>
        <v>学士</v>
      </c>
    </row>
    <row r="19" spans="1:7" ht="30" customHeight="1">
      <c r="A19" s="3">
        <v>17</v>
      </c>
      <c r="B19" s="3" t="s">
        <v>8</v>
      </c>
      <c r="C19" s="3" t="str">
        <f>"黄慧沁"</f>
        <v>黄慧沁</v>
      </c>
      <c r="D19" s="3" t="str">
        <f t="shared" si="4"/>
        <v>女</v>
      </c>
      <c r="E19" s="3" t="str">
        <f>"1997-10-05"</f>
        <v>1997-10-05</v>
      </c>
      <c r="F19" s="3" t="str">
        <f t="shared" si="1"/>
        <v>本科</v>
      </c>
      <c r="G19" s="3" t="str">
        <f t="shared" si="2"/>
        <v>学士</v>
      </c>
    </row>
    <row r="20" spans="1:7" ht="30" customHeight="1">
      <c r="A20" s="3">
        <v>18</v>
      </c>
      <c r="B20" s="3" t="s">
        <v>8</v>
      </c>
      <c r="C20" s="3" t="str">
        <f>"陈坤秀"</f>
        <v>陈坤秀</v>
      </c>
      <c r="D20" s="3" t="str">
        <f t="shared" si="4"/>
        <v>女</v>
      </c>
      <c r="E20" s="3" t="str">
        <f>"1997-12-27"</f>
        <v>1997-12-27</v>
      </c>
      <c r="F20" s="3" t="str">
        <f t="shared" si="1"/>
        <v>本科</v>
      </c>
      <c r="G20" s="3" t="str">
        <f t="shared" si="2"/>
        <v>学士</v>
      </c>
    </row>
    <row r="21" spans="1:7" ht="30" customHeight="1">
      <c r="A21" s="3">
        <v>19</v>
      </c>
      <c r="B21" s="3" t="s">
        <v>8</v>
      </c>
      <c r="C21" s="3" t="str">
        <f>"王超鹏"</f>
        <v>王超鹏</v>
      </c>
      <c r="D21" s="3" t="str">
        <f aca="true" t="shared" si="5" ref="D21:D25">"男"</f>
        <v>男</v>
      </c>
      <c r="E21" s="3" t="str">
        <f>"1989-11-09"</f>
        <v>1989-11-09</v>
      </c>
      <c r="F21" s="3" t="str">
        <f t="shared" si="1"/>
        <v>本科</v>
      </c>
      <c r="G21" s="3" t="str">
        <f t="shared" si="2"/>
        <v>学士</v>
      </c>
    </row>
    <row r="22" spans="1:7" ht="30" customHeight="1">
      <c r="A22" s="3">
        <v>20</v>
      </c>
      <c r="B22" s="3" t="s">
        <v>8</v>
      </c>
      <c r="C22" s="3" t="str">
        <f>"罗玮"</f>
        <v>罗玮</v>
      </c>
      <c r="D22" s="3" t="str">
        <f t="shared" si="5"/>
        <v>男</v>
      </c>
      <c r="E22" s="3" t="str">
        <f>"1990-11-28"</f>
        <v>1990-11-28</v>
      </c>
      <c r="F22" s="3" t="str">
        <f t="shared" si="1"/>
        <v>本科</v>
      </c>
      <c r="G22" s="3" t="str">
        <f t="shared" si="2"/>
        <v>学士</v>
      </c>
    </row>
    <row r="23" spans="1:7" ht="30" customHeight="1">
      <c r="A23" s="3">
        <v>21</v>
      </c>
      <c r="B23" s="3" t="s">
        <v>8</v>
      </c>
      <c r="C23" s="3" t="str">
        <f>"符策深"</f>
        <v>符策深</v>
      </c>
      <c r="D23" s="3" t="str">
        <f t="shared" si="5"/>
        <v>男</v>
      </c>
      <c r="E23" s="3" t="str">
        <f>"1991-08-13"</f>
        <v>1991-08-13</v>
      </c>
      <c r="F23" s="3" t="str">
        <f t="shared" si="1"/>
        <v>本科</v>
      </c>
      <c r="G23" s="3" t="str">
        <f t="shared" si="2"/>
        <v>学士</v>
      </c>
    </row>
    <row r="24" spans="1:7" ht="30" customHeight="1">
      <c r="A24" s="3">
        <v>22</v>
      </c>
      <c r="B24" s="3" t="s">
        <v>8</v>
      </c>
      <c r="C24" s="3" t="str">
        <f>"李宗逸"</f>
        <v>李宗逸</v>
      </c>
      <c r="D24" s="3" t="str">
        <f t="shared" si="5"/>
        <v>男</v>
      </c>
      <c r="E24" s="3" t="str">
        <f>"1996-01-18"</f>
        <v>1996-01-18</v>
      </c>
      <c r="F24" s="3" t="str">
        <f t="shared" si="1"/>
        <v>本科</v>
      </c>
      <c r="G24" s="3" t="str">
        <f t="shared" si="2"/>
        <v>学士</v>
      </c>
    </row>
    <row r="25" spans="1:7" ht="30" customHeight="1">
      <c r="A25" s="3">
        <v>23</v>
      </c>
      <c r="B25" s="3" t="s">
        <v>8</v>
      </c>
      <c r="C25" s="3" t="str">
        <f>"刘忠达"</f>
        <v>刘忠达</v>
      </c>
      <c r="D25" s="3" t="str">
        <f t="shared" si="5"/>
        <v>男</v>
      </c>
      <c r="E25" s="3" t="str">
        <f>"1996-11-12"</f>
        <v>1996-11-12</v>
      </c>
      <c r="F25" s="3" t="str">
        <f t="shared" si="1"/>
        <v>本科</v>
      </c>
      <c r="G25" s="3" t="str">
        <f t="shared" si="2"/>
        <v>学士</v>
      </c>
    </row>
    <row r="26" spans="1:7" ht="30" customHeight="1">
      <c r="A26" s="3">
        <v>24</v>
      </c>
      <c r="B26" s="3" t="s">
        <v>8</v>
      </c>
      <c r="C26" s="3" t="str">
        <f>"侯红因"</f>
        <v>侯红因</v>
      </c>
      <c r="D26" s="3" t="str">
        <f aca="true" t="shared" si="6" ref="D26:D31">"女"</f>
        <v>女</v>
      </c>
      <c r="E26" s="3" t="str">
        <f>"1995-03-18"</f>
        <v>1995-03-18</v>
      </c>
      <c r="F26" s="3" t="str">
        <f t="shared" si="1"/>
        <v>本科</v>
      </c>
      <c r="G26" s="3" t="str">
        <f t="shared" si="2"/>
        <v>学士</v>
      </c>
    </row>
    <row r="27" spans="1:7" ht="30" customHeight="1">
      <c r="A27" s="3">
        <v>25</v>
      </c>
      <c r="B27" s="3" t="s">
        <v>8</v>
      </c>
      <c r="C27" s="3" t="str">
        <f>"黄志程"</f>
        <v>黄志程</v>
      </c>
      <c r="D27" s="3" t="str">
        <f>"男"</f>
        <v>男</v>
      </c>
      <c r="E27" s="3" t="str">
        <f>"1994-10-03"</f>
        <v>1994-10-03</v>
      </c>
      <c r="F27" s="3" t="str">
        <f t="shared" si="1"/>
        <v>本科</v>
      </c>
      <c r="G27" s="3" t="str">
        <f t="shared" si="2"/>
        <v>学士</v>
      </c>
    </row>
    <row r="28" spans="1:7" ht="30" customHeight="1">
      <c r="A28" s="3">
        <v>26</v>
      </c>
      <c r="B28" s="3" t="s">
        <v>8</v>
      </c>
      <c r="C28" s="3" t="str">
        <f>"邵亚琦"</f>
        <v>邵亚琦</v>
      </c>
      <c r="D28" s="3" t="str">
        <f t="shared" si="6"/>
        <v>女</v>
      </c>
      <c r="E28" s="3" t="str">
        <f>"1996-04-01"</f>
        <v>1996-04-01</v>
      </c>
      <c r="F28" s="3" t="str">
        <f t="shared" si="1"/>
        <v>本科</v>
      </c>
      <c r="G28" s="3" t="str">
        <f t="shared" si="2"/>
        <v>学士</v>
      </c>
    </row>
    <row r="29" spans="1:7" ht="30" customHeight="1">
      <c r="A29" s="3">
        <v>27</v>
      </c>
      <c r="B29" s="3" t="s">
        <v>8</v>
      </c>
      <c r="C29" s="3" t="str">
        <f>"石晶"</f>
        <v>石晶</v>
      </c>
      <c r="D29" s="3" t="str">
        <f t="shared" si="6"/>
        <v>女</v>
      </c>
      <c r="E29" s="3" t="str">
        <f>"1995-02-23"</f>
        <v>1995-02-23</v>
      </c>
      <c r="F29" s="3" t="str">
        <f t="shared" si="1"/>
        <v>本科</v>
      </c>
      <c r="G29" s="3" t="str">
        <f t="shared" si="2"/>
        <v>学士</v>
      </c>
    </row>
    <row r="30" spans="1:7" ht="30" customHeight="1">
      <c r="A30" s="3">
        <v>28</v>
      </c>
      <c r="B30" s="3" t="s">
        <v>8</v>
      </c>
      <c r="C30" s="3" t="str">
        <f>"王后苗"</f>
        <v>王后苗</v>
      </c>
      <c r="D30" s="3" t="str">
        <f t="shared" si="6"/>
        <v>女</v>
      </c>
      <c r="E30" s="3" t="str">
        <f>"1994-06-15"</f>
        <v>1994-06-15</v>
      </c>
      <c r="F30" s="3" t="str">
        <f t="shared" si="1"/>
        <v>本科</v>
      </c>
      <c r="G30" s="3" t="str">
        <f t="shared" si="2"/>
        <v>学士</v>
      </c>
    </row>
    <row r="31" spans="1:7" ht="30" customHeight="1">
      <c r="A31" s="3">
        <v>29</v>
      </c>
      <c r="B31" s="3" t="s">
        <v>8</v>
      </c>
      <c r="C31" s="3" t="str">
        <f>"赵丽君"</f>
        <v>赵丽君</v>
      </c>
      <c r="D31" s="3" t="str">
        <f t="shared" si="6"/>
        <v>女</v>
      </c>
      <c r="E31" s="3" t="str">
        <f>"1984-12-07"</f>
        <v>1984-12-07</v>
      </c>
      <c r="F31" s="3" t="str">
        <f t="shared" si="1"/>
        <v>本科</v>
      </c>
      <c r="G31" s="3" t="str">
        <f t="shared" si="2"/>
        <v>学士</v>
      </c>
    </row>
    <row r="32" spans="1:7" ht="30" customHeight="1">
      <c r="A32" s="3">
        <v>30</v>
      </c>
      <c r="B32" s="3" t="s">
        <v>8</v>
      </c>
      <c r="C32" s="3" t="str">
        <f>"陈永奇"</f>
        <v>陈永奇</v>
      </c>
      <c r="D32" s="3" t="str">
        <f>"男"</f>
        <v>男</v>
      </c>
      <c r="E32" s="3" t="str">
        <f>"1998-12-20"</f>
        <v>1998-12-20</v>
      </c>
      <c r="F32" s="3" t="str">
        <f t="shared" si="1"/>
        <v>本科</v>
      </c>
      <c r="G32" s="3" t="str">
        <f t="shared" si="2"/>
        <v>学士</v>
      </c>
    </row>
    <row r="33" spans="1:7" ht="30" customHeight="1">
      <c r="A33" s="3">
        <v>31</v>
      </c>
      <c r="B33" s="3" t="s">
        <v>8</v>
      </c>
      <c r="C33" s="3" t="str">
        <f>"王子芯"</f>
        <v>王子芯</v>
      </c>
      <c r="D33" s="3" t="str">
        <f aca="true" t="shared" si="7" ref="D33:D45">"女"</f>
        <v>女</v>
      </c>
      <c r="E33" s="3" t="str">
        <f>"1992-10-14"</f>
        <v>1992-10-14</v>
      </c>
      <c r="F33" s="3" t="str">
        <f t="shared" si="1"/>
        <v>本科</v>
      </c>
      <c r="G33" s="3" t="str">
        <f t="shared" si="2"/>
        <v>学士</v>
      </c>
    </row>
    <row r="34" spans="1:7" ht="30" customHeight="1">
      <c r="A34" s="3">
        <v>32</v>
      </c>
      <c r="B34" s="3" t="s">
        <v>8</v>
      </c>
      <c r="C34" s="3" t="str">
        <f>"刘青霞"</f>
        <v>刘青霞</v>
      </c>
      <c r="D34" s="3" t="str">
        <f t="shared" si="7"/>
        <v>女</v>
      </c>
      <c r="E34" s="3" t="str">
        <f>"1995-07-14"</f>
        <v>1995-07-14</v>
      </c>
      <c r="F34" s="3" t="str">
        <f t="shared" si="1"/>
        <v>本科</v>
      </c>
      <c r="G34" s="3" t="str">
        <f t="shared" si="2"/>
        <v>学士</v>
      </c>
    </row>
    <row r="35" spans="1:7" ht="30" customHeight="1">
      <c r="A35" s="3">
        <v>33</v>
      </c>
      <c r="B35" s="3" t="s">
        <v>8</v>
      </c>
      <c r="C35" s="3" t="str">
        <f>"符赛碗"</f>
        <v>符赛碗</v>
      </c>
      <c r="D35" s="3" t="str">
        <f t="shared" si="7"/>
        <v>女</v>
      </c>
      <c r="E35" s="3" t="str">
        <f>"1996-04-28"</f>
        <v>1996-04-28</v>
      </c>
      <c r="F35" s="3" t="str">
        <f t="shared" si="1"/>
        <v>本科</v>
      </c>
      <c r="G35" s="3" t="str">
        <f t="shared" si="2"/>
        <v>学士</v>
      </c>
    </row>
    <row r="36" spans="1:7" ht="30" customHeight="1">
      <c r="A36" s="3">
        <v>34</v>
      </c>
      <c r="B36" s="3" t="s">
        <v>8</v>
      </c>
      <c r="C36" s="3" t="str">
        <f>"容子懿"</f>
        <v>容子懿</v>
      </c>
      <c r="D36" s="3" t="str">
        <f t="shared" si="7"/>
        <v>女</v>
      </c>
      <c r="E36" s="3" t="str">
        <f>"1995-06-23"</f>
        <v>1995-06-23</v>
      </c>
      <c r="F36" s="3" t="str">
        <f t="shared" si="1"/>
        <v>本科</v>
      </c>
      <c r="G36" s="3" t="str">
        <f t="shared" si="2"/>
        <v>学士</v>
      </c>
    </row>
    <row r="37" spans="1:7" ht="30" customHeight="1">
      <c r="A37" s="3">
        <v>35</v>
      </c>
      <c r="B37" s="3" t="s">
        <v>8</v>
      </c>
      <c r="C37" s="3" t="str">
        <f>"龚智敏"</f>
        <v>龚智敏</v>
      </c>
      <c r="D37" s="3" t="str">
        <f t="shared" si="7"/>
        <v>女</v>
      </c>
      <c r="E37" s="3" t="str">
        <f>"1993-09-23"</f>
        <v>1993-09-23</v>
      </c>
      <c r="F37" s="3" t="str">
        <f t="shared" si="1"/>
        <v>本科</v>
      </c>
      <c r="G37" s="3" t="str">
        <f t="shared" si="2"/>
        <v>学士</v>
      </c>
    </row>
    <row r="38" spans="1:7" ht="30" customHeight="1">
      <c r="A38" s="3">
        <v>36</v>
      </c>
      <c r="B38" s="3" t="s">
        <v>8</v>
      </c>
      <c r="C38" s="3" t="str">
        <f>"吴秋阳"</f>
        <v>吴秋阳</v>
      </c>
      <c r="D38" s="3" t="str">
        <f t="shared" si="7"/>
        <v>女</v>
      </c>
      <c r="E38" s="3" t="str">
        <f>"1996-08-30"</f>
        <v>1996-08-30</v>
      </c>
      <c r="F38" s="3" t="str">
        <f t="shared" si="1"/>
        <v>本科</v>
      </c>
      <c r="G38" s="3" t="str">
        <f t="shared" si="2"/>
        <v>学士</v>
      </c>
    </row>
    <row r="39" spans="1:7" ht="30" customHeight="1">
      <c r="A39" s="3">
        <v>37</v>
      </c>
      <c r="B39" s="3" t="s">
        <v>8</v>
      </c>
      <c r="C39" s="3" t="str">
        <f>"林萍萍"</f>
        <v>林萍萍</v>
      </c>
      <c r="D39" s="3" t="str">
        <f t="shared" si="7"/>
        <v>女</v>
      </c>
      <c r="E39" s="3" t="str">
        <f>"1992-10-29"</f>
        <v>1992-10-29</v>
      </c>
      <c r="F39" s="3" t="str">
        <f t="shared" si="1"/>
        <v>本科</v>
      </c>
      <c r="G39" s="3" t="str">
        <f t="shared" si="2"/>
        <v>学士</v>
      </c>
    </row>
    <row r="40" spans="1:7" ht="30" customHeight="1">
      <c r="A40" s="3">
        <v>38</v>
      </c>
      <c r="B40" s="3" t="s">
        <v>8</v>
      </c>
      <c r="C40" s="3" t="str">
        <f>"欧妍慧"</f>
        <v>欧妍慧</v>
      </c>
      <c r="D40" s="3" t="str">
        <f t="shared" si="7"/>
        <v>女</v>
      </c>
      <c r="E40" s="3" t="str">
        <f>"1993-08-28"</f>
        <v>1993-08-28</v>
      </c>
      <c r="F40" s="3" t="str">
        <f t="shared" si="1"/>
        <v>本科</v>
      </c>
      <c r="G40" s="3" t="str">
        <f t="shared" si="2"/>
        <v>学士</v>
      </c>
    </row>
    <row r="41" spans="1:7" ht="30" customHeight="1">
      <c r="A41" s="3">
        <v>39</v>
      </c>
      <c r="B41" s="3" t="s">
        <v>8</v>
      </c>
      <c r="C41" s="3" t="str">
        <f>"张春丽"</f>
        <v>张春丽</v>
      </c>
      <c r="D41" s="3" t="str">
        <f t="shared" si="7"/>
        <v>女</v>
      </c>
      <c r="E41" s="3" t="str">
        <f>"1994-09-02"</f>
        <v>1994-09-02</v>
      </c>
      <c r="F41" s="3" t="str">
        <f t="shared" si="1"/>
        <v>本科</v>
      </c>
      <c r="G41" s="3" t="str">
        <f t="shared" si="2"/>
        <v>学士</v>
      </c>
    </row>
    <row r="42" spans="1:7" ht="30" customHeight="1">
      <c r="A42" s="3">
        <v>40</v>
      </c>
      <c r="B42" s="3" t="s">
        <v>8</v>
      </c>
      <c r="C42" s="3" t="str">
        <f>"羊晓颖"</f>
        <v>羊晓颖</v>
      </c>
      <c r="D42" s="3" t="str">
        <f t="shared" si="7"/>
        <v>女</v>
      </c>
      <c r="E42" s="3" t="str">
        <f>"1997-05-01"</f>
        <v>1997-05-01</v>
      </c>
      <c r="F42" s="3" t="str">
        <f t="shared" si="1"/>
        <v>本科</v>
      </c>
      <c r="G42" s="3" t="str">
        <f t="shared" si="2"/>
        <v>学士</v>
      </c>
    </row>
    <row r="43" spans="1:7" ht="30" customHeight="1">
      <c r="A43" s="3">
        <v>41</v>
      </c>
      <c r="B43" s="3" t="s">
        <v>8</v>
      </c>
      <c r="C43" s="3" t="str">
        <f>"简佳佳 "</f>
        <v>简佳佳 </v>
      </c>
      <c r="D43" s="3" t="str">
        <f t="shared" si="7"/>
        <v>女</v>
      </c>
      <c r="E43" s="3" t="str">
        <f>"1997-09-23"</f>
        <v>1997-09-23</v>
      </c>
      <c r="F43" s="3" t="str">
        <f t="shared" si="1"/>
        <v>本科</v>
      </c>
      <c r="G43" s="3" t="str">
        <f t="shared" si="2"/>
        <v>学士</v>
      </c>
    </row>
    <row r="44" spans="1:7" ht="30" customHeight="1">
      <c r="A44" s="3">
        <v>42</v>
      </c>
      <c r="B44" s="3" t="s">
        <v>8</v>
      </c>
      <c r="C44" s="3" t="str">
        <f>"李靖"</f>
        <v>李靖</v>
      </c>
      <c r="D44" s="3" t="str">
        <f t="shared" si="7"/>
        <v>女</v>
      </c>
      <c r="E44" s="3" t="str">
        <f>"1993-12-29"</f>
        <v>1993-12-29</v>
      </c>
      <c r="F44" s="3" t="str">
        <f t="shared" si="1"/>
        <v>本科</v>
      </c>
      <c r="G44" s="3" t="str">
        <f t="shared" si="2"/>
        <v>学士</v>
      </c>
    </row>
    <row r="45" spans="1:7" ht="30" customHeight="1">
      <c r="A45" s="3">
        <v>43</v>
      </c>
      <c r="B45" s="3" t="s">
        <v>8</v>
      </c>
      <c r="C45" s="3" t="str">
        <f>"李应兰"</f>
        <v>李应兰</v>
      </c>
      <c r="D45" s="3" t="str">
        <f t="shared" si="7"/>
        <v>女</v>
      </c>
      <c r="E45" s="3" t="str">
        <f>"1993-05-23"</f>
        <v>1993-05-23</v>
      </c>
      <c r="F45" s="3" t="str">
        <f t="shared" si="1"/>
        <v>本科</v>
      </c>
      <c r="G45" s="3" t="str">
        <f t="shared" si="2"/>
        <v>学士</v>
      </c>
    </row>
    <row r="46" spans="1:7" ht="30" customHeight="1">
      <c r="A46" s="3">
        <v>44</v>
      </c>
      <c r="B46" s="3" t="s">
        <v>8</v>
      </c>
      <c r="C46" s="3" t="str">
        <f>"刘云涛"</f>
        <v>刘云涛</v>
      </c>
      <c r="D46" s="3" t="str">
        <f aca="true" t="shared" si="8" ref="D46:D50">"男"</f>
        <v>男</v>
      </c>
      <c r="E46" s="3" t="str">
        <f>"1996年4月"</f>
        <v>1996年4月</v>
      </c>
      <c r="F46" s="3" t="str">
        <f t="shared" si="1"/>
        <v>本科</v>
      </c>
      <c r="G46" s="3" t="str">
        <f t="shared" si="2"/>
        <v>学士</v>
      </c>
    </row>
    <row r="47" spans="1:7" ht="30" customHeight="1">
      <c r="A47" s="3">
        <v>45</v>
      </c>
      <c r="B47" s="3" t="s">
        <v>8</v>
      </c>
      <c r="C47" s="3" t="str">
        <f>"张旅"</f>
        <v>张旅</v>
      </c>
      <c r="D47" s="3" t="str">
        <f aca="true" t="shared" si="9" ref="D47:D53">"女"</f>
        <v>女</v>
      </c>
      <c r="E47" s="3" t="str">
        <f>"1992-02-03"</f>
        <v>1992-02-03</v>
      </c>
      <c r="F47" s="3" t="str">
        <f t="shared" si="1"/>
        <v>本科</v>
      </c>
      <c r="G47" s="3" t="str">
        <f t="shared" si="2"/>
        <v>学士</v>
      </c>
    </row>
    <row r="48" spans="1:7" ht="30" customHeight="1">
      <c r="A48" s="3">
        <v>46</v>
      </c>
      <c r="B48" s="3" t="s">
        <v>8</v>
      </c>
      <c r="C48" s="3" t="str">
        <f>"林鸿昌"</f>
        <v>林鸿昌</v>
      </c>
      <c r="D48" s="3" t="str">
        <f t="shared" si="8"/>
        <v>男</v>
      </c>
      <c r="E48" s="3" t="str">
        <f>"1985-12-27"</f>
        <v>1985-12-27</v>
      </c>
      <c r="F48" s="3" t="str">
        <f t="shared" si="1"/>
        <v>本科</v>
      </c>
      <c r="G48" s="3" t="str">
        <f t="shared" si="2"/>
        <v>学士</v>
      </c>
    </row>
    <row r="49" spans="1:7" ht="30" customHeight="1">
      <c r="A49" s="3">
        <v>47</v>
      </c>
      <c r="B49" s="3" t="s">
        <v>8</v>
      </c>
      <c r="C49" s="3" t="str">
        <f>"黄莹仪"</f>
        <v>黄莹仪</v>
      </c>
      <c r="D49" s="3" t="str">
        <f t="shared" si="9"/>
        <v>女</v>
      </c>
      <c r="E49" s="3" t="str">
        <f>"1994-07-08"</f>
        <v>1994-07-08</v>
      </c>
      <c r="F49" s="3" t="str">
        <f t="shared" si="1"/>
        <v>本科</v>
      </c>
      <c r="G49" s="3" t="str">
        <f t="shared" si="2"/>
        <v>学士</v>
      </c>
    </row>
    <row r="50" spans="1:7" ht="30" customHeight="1">
      <c r="A50" s="3">
        <v>48</v>
      </c>
      <c r="B50" s="3" t="s">
        <v>8</v>
      </c>
      <c r="C50" s="3" t="str">
        <f>"刘永康"</f>
        <v>刘永康</v>
      </c>
      <c r="D50" s="3" t="str">
        <f t="shared" si="8"/>
        <v>男</v>
      </c>
      <c r="E50" s="3" t="str">
        <f>"1997-05-06"</f>
        <v>1997-05-06</v>
      </c>
      <c r="F50" s="3" t="str">
        <f t="shared" si="1"/>
        <v>本科</v>
      </c>
      <c r="G50" s="3" t="str">
        <f t="shared" si="2"/>
        <v>学士</v>
      </c>
    </row>
    <row r="51" spans="1:7" ht="30" customHeight="1">
      <c r="A51" s="3">
        <v>49</v>
      </c>
      <c r="B51" s="3" t="s">
        <v>8</v>
      </c>
      <c r="C51" s="3" t="str">
        <f>"范傲雪"</f>
        <v>范傲雪</v>
      </c>
      <c r="D51" s="3" t="str">
        <f t="shared" si="9"/>
        <v>女</v>
      </c>
      <c r="E51" s="3" t="str">
        <f>"1995-08-25"</f>
        <v>1995-08-25</v>
      </c>
      <c r="F51" s="3" t="str">
        <f t="shared" si="1"/>
        <v>本科</v>
      </c>
      <c r="G51" s="3" t="str">
        <f t="shared" si="2"/>
        <v>学士</v>
      </c>
    </row>
    <row r="52" spans="1:7" ht="30" customHeight="1">
      <c r="A52" s="3">
        <v>50</v>
      </c>
      <c r="B52" s="3" t="s">
        <v>8</v>
      </c>
      <c r="C52" s="3" t="str">
        <f>"羊灵慧"</f>
        <v>羊灵慧</v>
      </c>
      <c r="D52" s="3" t="str">
        <f t="shared" si="9"/>
        <v>女</v>
      </c>
      <c r="E52" s="3" t="str">
        <f>"1997-10-23"</f>
        <v>1997-10-23</v>
      </c>
      <c r="F52" s="3" t="str">
        <f t="shared" si="1"/>
        <v>本科</v>
      </c>
      <c r="G52" s="3" t="str">
        <f t="shared" si="2"/>
        <v>学士</v>
      </c>
    </row>
    <row r="53" spans="1:7" ht="30" customHeight="1">
      <c r="A53" s="3">
        <v>51</v>
      </c>
      <c r="B53" s="3" t="s">
        <v>8</v>
      </c>
      <c r="C53" s="3" t="str">
        <f>"李冬岩"</f>
        <v>李冬岩</v>
      </c>
      <c r="D53" s="3" t="str">
        <f t="shared" si="9"/>
        <v>女</v>
      </c>
      <c r="E53" s="3" t="str">
        <f>"1993-12-20"</f>
        <v>1993-12-20</v>
      </c>
      <c r="F53" s="3" t="str">
        <f t="shared" si="1"/>
        <v>本科</v>
      </c>
      <c r="G53" s="3" t="str">
        <f t="shared" si="2"/>
        <v>学士</v>
      </c>
    </row>
    <row r="54" spans="1:7" ht="30" customHeight="1">
      <c r="A54" s="3">
        <v>52</v>
      </c>
      <c r="B54" s="3" t="s">
        <v>8</v>
      </c>
      <c r="C54" s="3" t="str">
        <f>"罗耿"</f>
        <v>罗耿</v>
      </c>
      <c r="D54" s="3" t="str">
        <f aca="true" t="shared" si="10" ref="D54:D56">"男"</f>
        <v>男</v>
      </c>
      <c r="E54" s="3" t="str">
        <f>"1996-04-14"</f>
        <v>1996-04-14</v>
      </c>
      <c r="F54" s="3" t="str">
        <f t="shared" si="1"/>
        <v>本科</v>
      </c>
      <c r="G54" s="3" t="str">
        <f t="shared" si="2"/>
        <v>学士</v>
      </c>
    </row>
    <row r="55" spans="1:7" ht="30" customHeight="1">
      <c r="A55" s="3">
        <v>53</v>
      </c>
      <c r="B55" s="3" t="s">
        <v>8</v>
      </c>
      <c r="C55" s="3" t="str">
        <f>"陈乙铭"</f>
        <v>陈乙铭</v>
      </c>
      <c r="D55" s="3" t="str">
        <f t="shared" si="10"/>
        <v>男</v>
      </c>
      <c r="E55" s="3" t="str">
        <f>"1997-06-18"</f>
        <v>1997-06-18</v>
      </c>
      <c r="F55" s="3" t="str">
        <f t="shared" si="1"/>
        <v>本科</v>
      </c>
      <c r="G55" s="3" t="str">
        <f t="shared" si="2"/>
        <v>学士</v>
      </c>
    </row>
    <row r="56" spans="1:7" ht="30" customHeight="1">
      <c r="A56" s="3">
        <v>54</v>
      </c>
      <c r="B56" s="3" t="s">
        <v>8</v>
      </c>
      <c r="C56" s="3" t="str">
        <f>"陈圣平"</f>
        <v>陈圣平</v>
      </c>
      <c r="D56" s="3" t="str">
        <f t="shared" si="10"/>
        <v>男</v>
      </c>
      <c r="E56" s="3" t="str">
        <f>"1997-12-21"</f>
        <v>1997-12-21</v>
      </c>
      <c r="F56" s="3" t="str">
        <f t="shared" si="1"/>
        <v>本科</v>
      </c>
      <c r="G56" s="3" t="str">
        <f t="shared" si="2"/>
        <v>学士</v>
      </c>
    </row>
    <row r="57" spans="1:7" ht="30" customHeight="1">
      <c r="A57" s="3">
        <v>55</v>
      </c>
      <c r="B57" s="3" t="s">
        <v>8</v>
      </c>
      <c r="C57" s="3" t="str">
        <f>"邢尤珍"</f>
        <v>邢尤珍</v>
      </c>
      <c r="D57" s="3" t="str">
        <f aca="true" t="shared" si="11" ref="D57:D59">"女"</f>
        <v>女</v>
      </c>
      <c r="E57" s="3" t="str">
        <f>"1993-09-03"</f>
        <v>1993-09-03</v>
      </c>
      <c r="F57" s="3" t="str">
        <f t="shared" si="1"/>
        <v>本科</v>
      </c>
      <c r="G57" s="3" t="str">
        <f t="shared" si="2"/>
        <v>学士</v>
      </c>
    </row>
    <row r="58" spans="1:7" ht="30" customHeight="1">
      <c r="A58" s="3">
        <v>56</v>
      </c>
      <c r="B58" s="3" t="s">
        <v>8</v>
      </c>
      <c r="C58" s="3" t="str">
        <f>"刘雪娇"</f>
        <v>刘雪娇</v>
      </c>
      <c r="D58" s="3" t="str">
        <f t="shared" si="11"/>
        <v>女</v>
      </c>
      <c r="E58" s="3" t="str">
        <f>"1993-05-01"</f>
        <v>1993-05-01</v>
      </c>
      <c r="F58" s="3" t="str">
        <f t="shared" si="1"/>
        <v>本科</v>
      </c>
      <c r="G58" s="3" t="str">
        <f t="shared" si="2"/>
        <v>学士</v>
      </c>
    </row>
    <row r="59" spans="1:7" ht="30" customHeight="1">
      <c r="A59" s="3">
        <v>57</v>
      </c>
      <c r="B59" s="3" t="s">
        <v>8</v>
      </c>
      <c r="C59" s="3" t="str">
        <f>"刘乐曦"</f>
        <v>刘乐曦</v>
      </c>
      <c r="D59" s="3" t="str">
        <f t="shared" si="11"/>
        <v>女</v>
      </c>
      <c r="E59" s="3" t="str">
        <f>"1999-02-19"</f>
        <v>1999-02-19</v>
      </c>
      <c r="F59" s="3" t="str">
        <f t="shared" si="1"/>
        <v>本科</v>
      </c>
      <c r="G59" s="3" t="str">
        <f t="shared" si="2"/>
        <v>学士</v>
      </c>
    </row>
    <row r="60" spans="1:7" ht="30" customHeight="1">
      <c r="A60" s="3">
        <v>58</v>
      </c>
      <c r="B60" s="3" t="s">
        <v>8</v>
      </c>
      <c r="C60" s="3" t="str">
        <f>"袁海俊"</f>
        <v>袁海俊</v>
      </c>
      <c r="D60" s="3" t="str">
        <f>"男"</f>
        <v>男</v>
      </c>
      <c r="E60" s="3" t="str">
        <f>"1993-10-28"</f>
        <v>1993-10-28</v>
      </c>
      <c r="F60" s="3" t="str">
        <f t="shared" si="1"/>
        <v>本科</v>
      </c>
      <c r="G60" s="3" t="str">
        <f t="shared" si="2"/>
        <v>学士</v>
      </c>
    </row>
    <row r="61" spans="1:7" ht="30" customHeight="1">
      <c r="A61" s="3">
        <v>59</v>
      </c>
      <c r="B61" s="3" t="s">
        <v>8</v>
      </c>
      <c r="C61" s="3" t="str">
        <f>"李冰冰"</f>
        <v>李冰冰</v>
      </c>
      <c r="D61" s="3" t="str">
        <f aca="true" t="shared" si="12" ref="D61:D65">"女"</f>
        <v>女</v>
      </c>
      <c r="E61" s="3" t="str">
        <f>"1997-06-21"</f>
        <v>1997-06-21</v>
      </c>
      <c r="F61" s="3" t="str">
        <f t="shared" si="1"/>
        <v>本科</v>
      </c>
      <c r="G61" s="3" t="str">
        <f t="shared" si="2"/>
        <v>学士</v>
      </c>
    </row>
    <row r="62" spans="1:7" ht="30" customHeight="1">
      <c r="A62" s="3">
        <v>60</v>
      </c>
      <c r="B62" s="3" t="s">
        <v>8</v>
      </c>
      <c r="C62" s="3" t="str">
        <f>"姚婷婷"</f>
        <v>姚婷婷</v>
      </c>
      <c r="D62" s="3" t="str">
        <f t="shared" si="12"/>
        <v>女</v>
      </c>
      <c r="E62" s="3" t="str">
        <f>"1996-11-20"</f>
        <v>1996-11-20</v>
      </c>
      <c r="F62" s="3" t="str">
        <f t="shared" si="1"/>
        <v>本科</v>
      </c>
      <c r="G62" s="3" t="str">
        <f t="shared" si="2"/>
        <v>学士</v>
      </c>
    </row>
    <row r="63" spans="1:7" ht="30" customHeight="1">
      <c r="A63" s="3">
        <v>61</v>
      </c>
      <c r="B63" s="3" t="s">
        <v>8</v>
      </c>
      <c r="C63" s="3" t="str">
        <f>"郭锦婷"</f>
        <v>郭锦婷</v>
      </c>
      <c r="D63" s="3" t="str">
        <f t="shared" si="12"/>
        <v>女</v>
      </c>
      <c r="E63" s="3" t="str">
        <f>"1993-09-25"</f>
        <v>1993-09-25</v>
      </c>
      <c r="F63" s="3" t="str">
        <f t="shared" si="1"/>
        <v>本科</v>
      </c>
      <c r="G63" s="3" t="str">
        <f t="shared" si="2"/>
        <v>学士</v>
      </c>
    </row>
    <row r="64" spans="1:7" ht="30" customHeight="1">
      <c r="A64" s="3">
        <v>62</v>
      </c>
      <c r="B64" s="3" t="s">
        <v>8</v>
      </c>
      <c r="C64" s="3" t="str">
        <f>"翁美玲"</f>
        <v>翁美玲</v>
      </c>
      <c r="D64" s="3" t="str">
        <f t="shared" si="12"/>
        <v>女</v>
      </c>
      <c r="E64" s="3" t="str">
        <f>"1992-03-04"</f>
        <v>1992-03-04</v>
      </c>
      <c r="F64" s="3" t="str">
        <f t="shared" si="1"/>
        <v>本科</v>
      </c>
      <c r="G64" s="3" t="str">
        <f t="shared" si="2"/>
        <v>学士</v>
      </c>
    </row>
    <row r="65" spans="1:7" ht="30" customHeight="1">
      <c r="A65" s="3">
        <v>63</v>
      </c>
      <c r="B65" s="3" t="s">
        <v>8</v>
      </c>
      <c r="C65" s="3" t="str">
        <f>"张宇熙"</f>
        <v>张宇熙</v>
      </c>
      <c r="D65" s="3" t="str">
        <f t="shared" si="12"/>
        <v>女</v>
      </c>
      <c r="E65" s="3" t="str">
        <f>"1998-05-13"</f>
        <v>1998-05-13</v>
      </c>
      <c r="F65" s="3" t="str">
        <f t="shared" si="1"/>
        <v>本科</v>
      </c>
      <c r="G65" s="3" t="str">
        <f t="shared" si="2"/>
        <v>学士</v>
      </c>
    </row>
    <row r="66" spans="1:7" ht="30" customHeight="1">
      <c r="A66" s="3">
        <v>64</v>
      </c>
      <c r="B66" s="3" t="s">
        <v>8</v>
      </c>
      <c r="C66" s="3" t="str">
        <f>"冼庆帝"</f>
        <v>冼庆帝</v>
      </c>
      <c r="D66" s="3" t="str">
        <f>"男"</f>
        <v>男</v>
      </c>
      <c r="E66" s="3" t="str">
        <f>"1994-05-24"</f>
        <v>1994-05-24</v>
      </c>
      <c r="F66" s="3" t="str">
        <f t="shared" si="1"/>
        <v>本科</v>
      </c>
      <c r="G66" s="3" t="str">
        <f t="shared" si="2"/>
        <v>学士</v>
      </c>
    </row>
    <row r="67" spans="1:7" ht="30" customHeight="1">
      <c r="A67" s="3">
        <v>65</v>
      </c>
      <c r="B67" s="3" t="s">
        <v>8</v>
      </c>
      <c r="C67" s="3" t="str">
        <f>"苏树英"</f>
        <v>苏树英</v>
      </c>
      <c r="D67" s="3" t="str">
        <f aca="true" t="shared" si="13" ref="D67:D71">"女"</f>
        <v>女</v>
      </c>
      <c r="E67" s="3" t="str">
        <f>"1992-09-06"</f>
        <v>1992-09-06</v>
      </c>
      <c r="F67" s="3" t="str">
        <f aca="true" t="shared" si="14" ref="F67:F96">"本科"</f>
        <v>本科</v>
      </c>
      <c r="G67" s="3" t="str">
        <f aca="true" t="shared" si="15" ref="G67:G96">"学士"</f>
        <v>学士</v>
      </c>
    </row>
    <row r="68" spans="1:7" ht="30" customHeight="1">
      <c r="A68" s="3">
        <v>66</v>
      </c>
      <c r="B68" s="3" t="s">
        <v>8</v>
      </c>
      <c r="C68" s="3" t="str">
        <f>"刘婷"</f>
        <v>刘婷</v>
      </c>
      <c r="D68" s="3" t="str">
        <f t="shared" si="13"/>
        <v>女</v>
      </c>
      <c r="E68" s="3" t="str">
        <f>"1990-09-01"</f>
        <v>1990-09-01</v>
      </c>
      <c r="F68" s="3" t="str">
        <f t="shared" si="14"/>
        <v>本科</v>
      </c>
      <c r="G68" s="3" t="str">
        <f t="shared" si="15"/>
        <v>学士</v>
      </c>
    </row>
    <row r="69" spans="1:7" ht="30" customHeight="1">
      <c r="A69" s="3">
        <v>67</v>
      </c>
      <c r="B69" s="3" t="s">
        <v>8</v>
      </c>
      <c r="C69" s="3" t="str">
        <f>"陈俊帆"</f>
        <v>陈俊帆</v>
      </c>
      <c r="D69" s="3" t="str">
        <f>"男"</f>
        <v>男</v>
      </c>
      <c r="E69" s="3" t="str">
        <f>"1997-11-14"</f>
        <v>1997-11-14</v>
      </c>
      <c r="F69" s="3" t="str">
        <f t="shared" si="14"/>
        <v>本科</v>
      </c>
      <c r="G69" s="3" t="str">
        <f t="shared" si="15"/>
        <v>学士</v>
      </c>
    </row>
    <row r="70" spans="1:7" ht="30" customHeight="1">
      <c r="A70" s="3">
        <v>68</v>
      </c>
      <c r="B70" s="3" t="s">
        <v>8</v>
      </c>
      <c r="C70" s="3" t="str">
        <f>"阮明娇"</f>
        <v>阮明娇</v>
      </c>
      <c r="D70" s="3" t="str">
        <f t="shared" si="13"/>
        <v>女</v>
      </c>
      <c r="E70" s="3" t="str">
        <f>"1991-05-08"</f>
        <v>1991-05-08</v>
      </c>
      <c r="F70" s="3" t="str">
        <f t="shared" si="14"/>
        <v>本科</v>
      </c>
      <c r="G70" s="3" t="str">
        <f t="shared" si="15"/>
        <v>学士</v>
      </c>
    </row>
    <row r="71" spans="1:7" ht="30" customHeight="1">
      <c r="A71" s="3">
        <v>69</v>
      </c>
      <c r="B71" s="3" t="s">
        <v>8</v>
      </c>
      <c r="C71" s="3" t="str">
        <f>"韦小念"</f>
        <v>韦小念</v>
      </c>
      <c r="D71" s="3" t="str">
        <f t="shared" si="13"/>
        <v>女</v>
      </c>
      <c r="E71" s="3" t="str">
        <f>"1993-03-08"</f>
        <v>1993-03-08</v>
      </c>
      <c r="F71" s="3" t="str">
        <f t="shared" si="14"/>
        <v>本科</v>
      </c>
      <c r="G71" s="3" t="str">
        <f t="shared" si="15"/>
        <v>学士</v>
      </c>
    </row>
    <row r="72" spans="1:7" ht="30" customHeight="1">
      <c r="A72" s="3">
        <v>70</v>
      </c>
      <c r="B72" s="3" t="s">
        <v>8</v>
      </c>
      <c r="C72" s="3" t="str">
        <f>"姚剑辉"</f>
        <v>姚剑辉</v>
      </c>
      <c r="D72" s="3" t="str">
        <f aca="true" t="shared" si="16" ref="D72:D77">"男"</f>
        <v>男</v>
      </c>
      <c r="E72" s="3" t="str">
        <f>"1993-04-03"</f>
        <v>1993-04-03</v>
      </c>
      <c r="F72" s="3" t="str">
        <f t="shared" si="14"/>
        <v>本科</v>
      </c>
      <c r="G72" s="3" t="str">
        <f t="shared" si="15"/>
        <v>学士</v>
      </c>
    </row>
    <row r="73" spans="1:7" ht="30" customHeight="1">
      <c r="A73" s="3">
        <v>71</v>
      </c>
      <c r="B73" s="3" t="s">
        <v>8</v>
      </c>
      <c r="C73" s="3" t="str">
        <f>"麦紫华"</f>
        <v>麦紫华</v>
      </c>
      <c r="D73" s="3" t="str">
        <f aca="true" t="shared" si="17" ref="D73:D75">"女"</f>
        <v>女</v>
      </c>
      <c r="E73" s="3" t="str">
        <f>"1998-05-01"</f>
        <v>1998-05-01</v>
      </c>
      <c r="F73" s="3" t="str">
        <f t="shared" si="14"/>
        <v>本科</v>
      </c>
      <c r="G73" s="3" t="str">
        <f t="shared" si="15"/>
        <v>学士</v>
      </c>
    </row>
    <row r="74" spans="1:7" ht="30" customHeight="1">
      <c r="A74" s="3">
        <v>72</v>
      </c>
      <c r="B74" s="3" t="s">
        <v>8</v>
      </c>
      <c r="C74" s="3" t="str">
        <f>"罗艳"</f>
        <v>罗艳</v>
      </c>
      <c r="D74" s="3" t="str">
        <f t="shared" si="17"/>
        <v>女</v>
      </c>
      <c r="E74" s="3" t="str">
        <f>"1996-07-17"</f>
        <v>1996-07-17</v>
      </c>
      <c r="F74" s="3" t="str">
        <f t="shared" si="14"/>
        <v>本科</v>
      </c>
      <c r="G74" s="3" t="str">
        <f t="shared" si="15"/>
        <v>学士</v>
      </c>
    </row>
    <row r="75" spans="1:7" ht="30" customHeight="1">
      <c r="A75" s="3">
        <v>73</v>
      </c>
      <c r="B75" s="3" t="s">
        <v>8</v>
      </c>
      <c r="C75" s="3" t="str">
        <f>"景燚丹"</f>
        <v>景燚丹</v>
      </c>
      <c r="D75" s="3" t="str">
        <f t="shared" si="17"/>
        <v>女</v>
      </c>
      <c r="E75" s="3" t="str">
        <f>"1991-09-06"</f>
        <v>1991-09-06</v>
      </c>
      <c r="F75" s="3" t="str">
        <f t="shared" si="14"/>
        <v>本科</v>
      </c>
      <c r="G75" s="3" t="str">
        <f t="shared" si="15"/>
        <v>学士</v>
      </c>
    </row>
    <row r="76" spans="1:7" ht="30" customHeight="1">
      <c r="A76" s="3">
        <v>74</v>
      </c>
      <c r="B76" s="3" t="s">
        <v>8</v>
      </c>
      <c r="C76" s="3" t="str">
        <f>"李杰"</f>
        <v>李杰</v>
      </c>
      <c r="D76" s="3" t="str">
        <f t="shared" si="16"/>
        <v>男</v>
      </c>
      <c r="E76" s="3" t="str">
        <f>"1993-10-09"</f>
        <v>1993-10-09</v>
      </c>
      <c r="F76" s="3" t="str">
        <f t="shared" si="14"/>
        <v>本科</v>
      </c>
      <c r="G76" s="3" t="str">
        <f t="shared" si="15"/>
        <v>学士</v>
      </c>
    </row>
    <row r="77" spans="1:7" ht="30" customHeight="1">
      <c r="A77" s="3">
        <v>75</v>
      </c>
      <c r="B77" s="3" t="s">
        <v>8</v>
      </c>
      <c r="C77" s="3" t="str">
        <f>"许为圣"</f>
        <v>许为圣</v>
      </c>
      <c r="D77" s="3" t="str">
        <f t="shared" si="16"/>
        <v>男</v>
      </c>
      <c r="E77" s="3" t="str">
        <f>"1994-09-17"</f>
        <v>1994-09-17</v>
      </c>
      <c r="F77" s="3" t="str">
        <f t="shared" si="14"/>
        <v>本科</v>
      </c>
      <c r="G77" s="3" t="str">
        <f t="shared" si="15"/>
        <v>学士</v>
      </c>
    </row>
    <row r="78" spans="1:7" ht="30" customHeight="1">
      <c r="A78" s="3">
        <v>76</v>
      </c>
      <c r="B78" s="3" t="s">
        <v>8</v>
      </c>
      <c r="C78" s="3" t="str">
        <f>"李莉莉"</f>
        <v>李莉莉</v>
      </c>
      <c r="D78" s="3" t="str">
        <f aca="true" t="shared" si="18" ref="D78:D80">"女"</f>
        <v>女</v>
      </c>
      <c r="E78" s="3" t="str">
        <f>"1997-03-09"</f>
        <v>1997-03-09</v>
      </c>
      <c r="F78" s="3" t="str">
        <f t="shared" si="14"/>
        <v>本科</v>
      </c>
      <c r="G78" s="3" t="str">
        <f t="shared" si="15"/>
        <v>学士</v>
      </c>
    </row>
    <row r="79" spans="1:7" ht="30" customHeight="1">
      <c r="A79" s="3">
        <v>77</v>
      </c>
      <c r="B79" s="3" t="s">
        <v>8</v>
      </c>
      <c r="C79" s="3" t="str">
        <f>"王向盈"</f>
        <v>王向盈</v>
      </c>
      <c r="D79" s="3" t="str">
        <f t="shared" si="18"/>
        <v>女</v>
      </c>
      <c r="E79" s="3" t="str">
        <f>"1997-07-06"</f>
        <v>1997-07-06</v>
      </c>
      <c r="F79" s="3" t="str">
        <f t="shared" si="14"/>
        <v>本科</v>
      </c>
      <c r="G79" s="3" t="str">
        <f t="shared" si="15"/>
        <v>学士</v>
      </c>
    </row>
    <row r="80" spans="1:7" ht="30" customHeight="1">
      <c r="A80" s="3">
        <v>78</v>
      </c>
      <c r="B80" s="3" t="s">
        <v>8</v>
      </c>
      <c r="C80" s="3" t="str">
        <f>"刘英睿"</f>
        <v>刘英睿</v>
      </c>
      <c r="D80" s="3" t="str">
        <f t="shared" si="18"/>
        <v>女</v>
      </c>
      <c r="E80" s="3" t="str">
        <f>"1993-10-31"</f>
        <v>1993-10-31</v>
      </c>
      <c r="F80" s="3" t="str">
        <f t="shared" si="14"/>
        <v>本科</v>
      </c>
      <c r="G80" s="3" t="str">
        <f t="shared" si="15"/>
        <v>学士</v>
      </c>
    </row>
    <row r="81" spans="1:7" ht="30" customHeight="1">
      <c r="A81" s="3">
        <v>79</v>
      </c>
      <c r="B81" s="3" t="s">
        <v>8</v>
      </c>
      <c r="C81" s="3" t="str">
        <f>"董明星"</f>
        <v>董明星</v>
      </c>
      <c r="D81" s="3" t="str">
        <f>"男"</f>
        <v>男</v>
      </c>
      <c r="E81" s="3" t="str">
        <f>"1995-07-03"</f>
        <v>1995-07-03</v>
      </c>
      <c r="F81" s="3" t="str">
        <f t="shared" si="14"/>
        <v>本科</v>
      </c>
      <c r="G81" s="3" t="str">
        <f t="shared" si="15"/>
        <v>学士</v>
      </c>
    </row>
    <row r="82" spans="1:7" ht="30" customHeight="1">
      <c r="A82" s="3">
        <v>80</v>
      </c>
      <c r="B82" s="3" t="s">
        <v>8</v>
      </c>
      <c r="C82" s="3" t="str">
        <f>"张彤宇"</f>
        <v>张彤宇</v>
      </c>
      <c r="D82" s="3" t="str">
        <f aca="true" t="shared" si="19" ref="D82:D87">"女"</f>
        <v>女</v>
      </c>
      <c r="E82" s="3" t="str">
        <f>"1998-07-05"</f>
        <v>1998-07-05</v>
      </c>
      <c r="F82" s="3" t="str">
        <f t="shared" si="14"/>
        <v>本科</v>
      </c>
      <c r="G82" s="3" t="str">
        <f t="shared" si="15"/>
        <v>学士</v>
      </c>
    </row>
    <row r="83" spans="1:7" ht="30" customHeight="1">
      <c r="A83" s="3">
        <v>81</v>
      </c>
      <c r="B83" s="3" t="s">
        <v>8</v>
      </c>
      <c r="C83" s="3" t="str">
        <f>"吉云"</f>
        <v>吉云</v>
      </c>
      <c r="D83" s="3" t="str">
        <f t="shared" si="19"/>
        <v>女</v>
      </c>
      <c r="E83" s="3" t="str">
        <f>"1995-04-01"</f>
        <v>1995-04-01</v>
      </c>
      <c r="F83" s="3" t="str">
        <f t="shared" si="14"/>
        <v>本科</v>
      </c>
      <c r="G83" s="3" t="str">
        <f t="shared" si="15"/>
        <v>学士</v>
      </c>
    </row>
    <row r="84" spans="1:7" ht="30" customHeight="1">
      <c r="A84" s="3">
        <v>82</v>
      </c>
      <c r="B84" s="3" t="s">
        <v>8</v>
      </c>
      <c r="C84" s="3" t="str">
        <f>"林琛"</f>
        <v>林琛</v>
      </c>
      <c r="D84" s="3" t="str">
        <f t="shared" si="19"/>
        <v>女</v>
      </c>
      <c r="E84" s="3" t="str">
        <f>"1991-05-14"</f>
        <v>1991-05-14</v>
      </c>
      <c r="F84" s="3" t="str">
        <f t="shared" si="14"/>
        <v>本科</v>
      </c>
      <c r="G84" s="3" t="str">
        <f t="shared" si="15"/>
        <v>学士</v>
      </c>
    </row>
    <row r="85" spans="1:7" ht="30" customHeight="1">
      <c r="A85" s="3">
        <v>83</v>
      </c>
      <c r="B85" s="3" t="s">
        <v>8</v>
      </c>
      <c r="C85" s="3" t="str">
        <f>"白新田"</f>
        <v>白新田</v>
      </c>
      <c r="D85" s="3" t="str">
        <f t="shared" si="19"/>
        <v>女</v>
      </c>
      <c r="E85" s="3" t="str">
        <f>"1988-10-01"</f>
        <v>1988-10-01</v>
      </c>
      <c r="F85" s="3" t="str">
        <f t="shared" si="14"/>
        <v>本科</v>
      </c>
      <c r="G85" s="3" t="str">
        <f t="shared" si="15"/>
        <v>学士</v>
      </c>
    </row>
    <row r="86" spans="1:7" ht="30" customHeight="1">
      <c r="A86" s="3">
        <v>84</v>
      </c>
      <c r="B86" s="3" t="s">
        <v>8</v>
      </c>
      <c r="C86" s="3" t="str">
        <f>"林佳凝"</f>
        <v>林佳凝</v>
      </c>
      <c r="D86" s="3" t="str">
        <f t="shared" si="19"/>
        <v>女</v>
      </c>
      <c r="E86" s="3" t="str">
        <f>"1997-06-03"</f>
        <v>1997-06-03</v>
      </c>
      <c r="F86" s="3" t="str">
        <f t="shared" si="14"/>
        <v>本科</v>
      </c>
      <c r="G86" s="3" t="str">
        <f t="shared" si="15"/>
        <v>学士</v>
      </c>
    </row>
    <row r="87" spans="1:7" ht="30" customHeight="1">
      <c r="A87" s="3">
        <v>85</v>
      </c>
      <c r="B87" s="3" t="s">
        <v>8</v>
      </c>
      <c r="C87" s="3" t="str">
        <f>"李颢"</f>
        <v>李颢</v>
      </c>
      <c r="D87" s="3" t="str">
        <f t="shared" si="19"/>
        <v>女</v>
      </c>
      <c r="E87" s="3" t="str">
        <f>"1993-05-05"</f>
        <v>1993-05-05</v>
      </c>
      <c r="F87" s="3" t="str">
        <f t="shared" si="14"/>
        <v>本科</v>
      </c>
      <c r="G87" s="3" t="str">
        <f t="shared" si="15"/>
        <v>学士</v>
      </c>
    </row>
    <row r="88" spans="1:7" ht="30" customHeight="1">
      <c r="A88" s="3">
        <v>86</v>
      </c>
      <c r="B88" s="3" t="s">
        <v>8</v>
      </c>
      <c r="C88" s="3" t="str">
        <f>"符德传"</f>
        <v>符德传</v>
      </c>
      <c r="D88" s="3" t="str">
        <f>"男"</f>
        <v>男</v>
      </c>
      <c r="E88" s="3" t="str">
        <f>"1995-09-25"</f>
        <v>1995-09-25</v>
      </c>
      <c r="F88" s="3" t="str">
        <f t="shared" si="14"/>
        <v>本科</v>
      </c>
      <c r="G88" s="3" t="str">
        <f t="shared" si="15"/>
        <v>学士</v>
      </c>
    </row>
    <row r="89" spans="1:7" ht="30" customHeight="1">
      <c r="A89" s="3">
        <v>87</v>
      </c>
      <c r="B89" s="3" t="s">
        <v>8</v>
      </c>
      <c r="C89" s="3" t="str">
        <f>"符史佩蓓"</f>
        <v>符史佩蓓</v>
      </c>
      <c r="D89" s="3" t="str">
        <f aca="true" t="shared" si="20" ref="D89:D106">"女"</f>
        <v>女</v>
      </c>
      <c r="E89" s="3" t="str">
        <f>"1998-05-12"</f>
        <v>1998-05-12</v>
      </c>
      <c r="F89" s="3" t="str">
        <f t="shared" si="14"/>
        <v>本科</v>
      </c>
      <c r="G89" s="3" t="str">
        <f t="shared" si="15"/>
        <v>学士</v>
      </c>
    </row>
    <row r="90" spans="1:7" ht="30" customHeight="1">
      <c r="A90" s="3">
        <v>88</v>
      </c>
      <c r="B90" s="3" t="s">
        <v>8</v>
      </c>
      <c r="C90" s="3" t="str">
        <f>"郑君"</f>
        <v>郑君</v>
      </c>
      <c r="D90" s="3" t="str">
        <f t="shared" si="20"/>
        <v>女</v>
      </c>
      <c r="E90" s="3" t="str">
        <f>"1993-08-30"</f>
        <v>1993-08-30</v>
      </c>
      <c r="F90" s="3" t="str">
        <f t="shared" si="14"/>
        <v>本科</v>
      </c>
      <c r="G90" s="3" t="str">
        <f t="shared" si="15"/>
        <v>学士</v>
      </c>
    </row>
    <row r="91" spans="1:7" ht="30" customHeight="1">
      <c r="A91" s="3">
        <v>89</v>
      </c>
      <c r="B91" s="3" t="s">
        <v>8</v>
      </c>
      <c r="C91" s="3" t="str">
        <f>"李正兰"</f>
        <v>李正兰</v>
      </c>
      <c r="D91" s="3" t="str">
        <f t="shared" si="20"/>
        <v>女</v>
      </c>
      <c r="E91" s="3" t="str">
        <f>"1994-04-09"</f>
        <v>1994-04-09</v>
      </c>
      <c r="F91" s="3" t="str">
        <f t="shared" si="14"/>
        <v>本科</v>
      </c>
      <c r="G91" s="3" t="str">
        <f t="shared" si="15"/>
        <v>学士</v>
      </c>
    </row>
    <row r="92" spans="1:7" ht="30" customHeight="1">
      <c r="A92" s="3">
        <v>90</v>
      </c>
      <c r="B92" s="3" t="s">
        <v>8</v>
      </c>
      <c r="C92" s="3" t="str">
        <f>"杨南"</f>
        <v>杨南</v>
      </c>
      <c r="D92" s="3" t="str">
        <f t="shared" si="20"/>
        <v>女</v>
      </c>
      <c r="E92" s="3" t="str">
        <f>"1992-08-20"</f>
        <v>1992-08-20</v>
      </c>
      <c r="F92" s="3" t="str">
        <f t="shared" si="14"/>
        <v>本科</v>
      </c>
      <c r="G92" s="3" t="str">
        <f t="shared" si="15"/>
        <v>学士</v>
      </c>
    </row>
    <row r="93" spans="1:7" ht="30" customHeight="1">
      <c r="A93" s="3">
        <v>91</v>
      </c>
      <c r="B93" s="3" t="s">
        <v>8</v>
      </c>
      <c r="C93" s="3" t="str">
        <f>"胡贤娜"</f>
        <v>胡贤娜</v>
      </c>
      <c r="D93" s="3" t="str">
        <f t="shared" si="20"/>
        <v>女</v>
      </c>
      <c r="E93" s="3" t="str">
        <f>"1990-07-06"</f>
        <v>1990-07-06</v>
      </c>
      <c r="F93" s="3" t="str">
        <f t="shared" si="14"/>
        <v>本科</v>
      </c>
      <c r="G93" s="3" t="str">
        <f t="shared" si="15"/>
        <v>学士</v>
      </c>
    </row>
    <row r="94" spans="1:7" ht="30" customHeight="1">
      <c r="A94" s="3">
        <v>92</v>
      </c>
      <c r="B94" s="3" t="s">
        <v>8</v>
      </c>
      <c r="C94" s="3" t="str">
        <f>"吉慧"</f>
        <v>吉慧</v>
      </c>
      <c r="D94" s="3" t="str">
        <f t="shared" si="20"/>
        <v>女</v>
      </c>
      <c r="E94" s="3" t="str">
        <f>"1995-09-07"</f>
        <v>1995-09-07</v>
      </c>
      <c r="F94" s="3" t="str">
        <f t="shared" si="14"/>
        <v>本科</v>
      </c>
      <c r="G94" s="3" t="str">
        <f t="shared" si="15"/>
        <v>学士</v>
      </c>
    </row>
    <row r="95" spans="1:7" ht="30" customHeight="1">
      <c r="A95" s="3">
        <v>93</v>
      </c>
      <c r="B95" s="3" t="s">
        <v>8</v>
      </c>
      <c r="C95" s="3" t="str">
        <f>"李梦怡"</f>
        <v>李梦怡</v>
      </c>
      <c r="D95" s="3" t="str">
        <f t="shared" si="20"/>
        <v>女</v>
      </c>
      <c r="E95" s="3" t="str">
        <f>"1996-03-29"</f>
        <v>1996-03-29</v>
      </c>
      <c r="F95" s="3" t="str">
        <f t="shared" si="14"/>
        <v>本科</v>
      </c>
      <c r="G95" s="3" t="str">
        <f t="shared" si="15"/>
        <v>学士</v>
      </c>
    </row>
    <row r="96" spans="1:7" ht="30" customHeight="1">
      <c r="A96" s="3">
        <v>94</v>
      </c>
      <c r="B96" s="3" t="s">
        <v>8</v>
      </c>
      <c r="C96" s="3" t="str">
        <f>"吴清新"</f>
        <v>吴清新</v>
      </c>
      <c r="D96" s="3" t="str">
        <f t="shared" si="20"/>
        <v>女</v>
      </c>
      <c r="E96" s="3" t="str">
        <f>"1993-04-30"</f>
        <v>1993-04-30</v>
      </c>
      <c r="F96" s="3" t="str">
        <f t="shared" si="14"/>
        <v>本科</v>
      </c>
      <c r="G96" s="3" t="str">
        <f t="shared" si="15"/>
        <v>学士</v>
      </c>
    </row>
    <row r="97" spans="1:7" ht="30" customHeight="1">
      <c r="A97" s="3">
        <v>95</v>
      </c>
      <c r="B97" s="3" t="s">
        <v>8</v>
      </c>
      <c r="C97" s="3" t="str">
        <f>"王小青"</f>
        <v>王小青</v>
      </c>
      <c r="D97" s="3" t="str">
        <f t="shared" si="20"/>
        <v>女</v>
      </c>
      <c r="E97" s="3" t="str">
        <f>"1992-12-03"</f>
        <v>1992-12-03</v>
      </c>
      <c r="F97" s="3" t="str">
        <f>"研究生"</f>
        <v>研究生</v>
      </c>
      <c r="G97" s="3" t="str">
        <f>"硕士"</f>
        <v>硕士</v>
      </c>
    </row>
    <row r="98" spans="1:7" ht="30" customHeight="1">
      <c r="A98" s="3">
        <v>96</v>
      </c>
      <c r="B98" s="3" t="s">
        <v>8</v>
      </c>
      <c r="C98" s="3" t="str">
        <f>"王静"</f>
        <v>王静</v>
      </c>
      <c r="D98" s="3" t="str">
        <f t="shared" si="20"/>
        <v>女</v>
      </c>
      <c r="E98" s="3" t="str">
        <f>"1997-09-24"</f>
        <v>1997-09-24</v>
      </c>
      <c r="F98" s="3" t="str">
        <f aca="true" t="shared" si="21" ref="F98:F109">"本科"</f>
        <v>本科</v>
      </c>
      <c r="G98" s="3" t="str">
        <f aca="true" t="shared" si="22" ref="G98:G109">"学士"</f>
        <v>学士</v>
      </c>
    </row>
    <row r="99" spans="1:7" ht="30" customHeight="1">
      <c r="A99" s="3">
        <v>97</v>
      </c>
      <c r="B99" s="3" t="s">
        <v>8</v>
      </c>
      <c r="C99" s="3" t="str">
        <f>"戴丹丹"</f>
        <v>戴丹丹</v>
      </c>
      <c r="D99" s="3" t="str">
        <f t="shared" si="20"/>
        <v>女</v>
      </c>
      <c r="E99" s="3" t="str">
        <f>"1996-05-06"</f>
        <v>1996-05-06</v>
      </c>
      <c r="F99" s="3" t="str">
        <f t="shared" si="21"/>
        <v>本科</v>
      </c>
      <c r="G99" s="3" t="str">
        <f t="shared" si="22"/>
        <v>学士</v>
      </c>
    </row>
    <row r="100" spans="1:7" ht="30" customHeight="1">
      <c r="A100" s="3">
        <v>98</v>
      </c>
      <c r="B100" s="3" t="s">
        <v>8</v>
      </c>
      <c r="C100" s="3" t="str">
        <f>"符少英"</f>
        <v>符少英</v>
      </c>
      <c r="D100" s="3" t="str">
        <f t="shared" si="20"/>
        <v>女</v>
      </c>
      <c r="E100" s="3" t="str">
        <f>"1990-10-25"</f>
        <v>1990-10-25</v>
      </c>
      <c r="F100" s="3" t="str">
        <f t="shared" si="21"/>
        <v>本科</v>
      </c>
      <c r="G100" s="3" t="str">
        <f t="shared" si="22"/>
        <v>学士</v>
      </c>
    </row>
    <row r="101" spans="1:7" ht="30" customHeight="1">
      <c r="A101" s="3">
        <v>99</v>
      </c>
      <c r="B101" s="3" t="s">
        <v>8</v>
      </c>
      <c r="C101" s="3" t="str">
        <f>"刘思辰"</f>
        <v>刘思辰</v>
      </c>
      <c r="D101" s="3" t="str">
        <f t="shared" si="20"/>
        <v>女</v>
      </c>
      <c r="E101" s="3" t="str">
        <f>"1985-02-02"</f>
        <v>1985-02-02</v>
      </c>
      <c r="F101" s="3" t="str">
        <f t="shared" si="21"/>
        <v>本科</v>
      </c>
      <c r="G101" s="3" t="str">
        <f t="shared" si="22"/>
        <v>学士</v>
      </c>
    </row>
    <row r="102" spans="1:7" ht="30" customHeight="1">
      <c r="A102" s="3">
        <v>100</v>
      </c>
      <c r="B102" s="3" t="s">
        <v>8</v>
      </c>
      <c r="C102" s="3" t="str">
        <f>"梁卿"</f>
        <v>梁卿</v>
      </c>
      <c r="D102" s="3" t="str">
        <f t="shared" si="20"/>
        <v>女</v>
      </c>
      <c r="E102" s="3" t="str">
        <f>"1991-04-21"</f>
        <v>1991-04-21</v>
      </c>
      <c r="F102" s="3" t="str">
        <f t="shared" si="21"/>
        <v>本科</v>
      </c>
      <c r="G102" s="3" t="str">
        <f t="shared" si="22"/>
        <v>学士</v>
      </c>
    </row>
    <row r="103" spans="1:7" ht="30" customHeight="1">
      <c r="A103" s="3">
        <v>101</v>
      </c>
      <c r="B103" s="3" t="s">
        <v>8</v>
      </c>
      <c r="C103" s="3" t="str">
        <f>"陈坤莲"</f>
        <v>陈坤莲</v>
      </c>
      <c r="D103" s="3" t="str">
        <f t="shared" si="20"/>
        <v>女</v>
      </c>
      <c r="E103" s="3" t="str">
        <f>"1995-08-08"</f>
        <v>1995-08-08</v>
      </c>
      <c r="F103" s="3" t="str">
        <f t="shared" si="21"/>
        <v>本科</v>
      </c>
      <c r="G103" s="3" t="str">
        <f t="shared" si="22"/>
        <v>学士</v>
      </c>
    </row>
    <row r="104" spans="1:7" ht="30" customHeight="1">
      <c r="A104" s="3">
        <v>102</v>
      </c>
      <c r="B104" s="3" t="s">
        <v>8</v>
      </c>
      <c r="C104" s="3" t="str">
        <f>"符丽丽"</f>
        <v>符丽丽</v>
      </c>
      <c r="D104" s="3" t="str">
        <f t="shared" si="20"/>
        <v>女</v>
      </c>
      <c r="E104" s="3" t="str">
        <f>"1993-08-26"</f>
        <v>1993-08-26</v>
      </c>
      <c r="F104" s="3" t="str">
        <f t="shared" si="21"/>
        <v>本科</v>
      </c>
      <c r="G104" s="3" t="str">
        <f t="shared" si="22"/>
        <v>学士</v>
      </c>
    </row>
    <row r="105" spans="1:7" ht="30" customHeight="1">
      <c r="A105" s="3">
        <v>103</v>
      </c>
      <c r="B105" s="3" t="s">
        <v>8</v>
      </c>
      <c r="C105" s="3" t="str">
        <f>"蔡秋花"</f>
        <v>蔡秋花</v>
      </c>
      <c r="D105" s="3" t="str">
        <f t="shared" si="20"/>
        <v>女</v>
      </c>
      <c r="E105" s="3" t="str">
        <f>"1998-05-20"</f>
        <v>1998-05-20</v>
      </c>
      <c r="F105" s="3" t="str">
        <f t="shared" si="21"/>
        <v>本科</v>
      </c>
      <c r="G105" s="3" t="str">
        <f t="shared" si="22"/>
        <v>学士</v>
      </c>
    </row>
    <row r="106" spans="1:7" ht="30" customHeight="1">
      <c r="A106" s="3">
        <v>104</v>
      </c>
      <c r="B106" s="3" t="s">
        <v>8</v>
      </c>
      <c r="C106" s="3" t="str">
        <f>"黎培丽"</f>
        <v>黎培丽</v>
      </c>
      <c r="D106" s="3" t="str">
        <f t="shared" si="20"/>
        <v>女</v>
      </c>
      <c r="E106" s="3" t="str">
        <f>"1993-02-06"</f>
        <v>1993-02-06</v>
      </c>
      <c r="F106" s="3" t="str">
        <f t="shared" si="21"/>
        <v>本科</v>
      </c>
      <c r="G106" s="3" t="str">
        <f t="shared" si="22"/>
        <v>学士</v>
      </c>
    </row>
    <row r="107" spans="1:7" ht="30" customHeight="1">
      <c r="A107" s="3">
        <v>105</v>
      </c>
      <c r="B107" s="3" t="s">
        <v>8</v>
      </c>
      <c r="C107" s="3" t="str">
        <f>"董世奇"</f>
        <v>董世奇</v>
      </c>
      <c r="D107" s="3" t="str">
        <f>"男"</f>
        <v>男</v>
      </c>
      <c r="E107" s="3" t="str">
        <f>"1996-12-06"</f>
        <v>1996-12-06</v>
      </c>
      <c r="F107" s="3" t="str">
        <f t="shared" si="21"/>
        <v>本科</v>
      </c>
      <c r="G107" s="3" t="str">
        <f t="shared" si="22"/>
        <v>学士</v>
      </c>
    </row>
    <row r="108" spans="1:7" ht="30" customHeight="1">
      <c r="A108" s="3">
        <v>106</v>
      </c>
      <c r="B108" s="3" t="s">
        <v>8</v>
      </c>
      <c r="C108" s="3" t="str">
        <f>"吴佳伦"</f>
        <v>吴佳伦</v>
      </c>
      <c r="D108" s="3" t="str">
        <f aca="true" t="shared" si="23" ref="D108:D114">"女"</f>
        <v>女</v>
      </c>
      <c r="E108" s="3" t="str">
        <f>"1992-02-05"</f>
        <v>1992-02-05</v>
      </c>
      <c r="F108" s="3" t="str">
        <f t="shared" si="21"/>
        <v>本科</v>
      </c>
      <c r="G108" s="3" t="str">
        <f t="shared" si="22"/>
        <v>学士</v>
      </c>
    </row>
    <row r="109" spans="1:7" ht="30" customHeight="1">
      <c r="A109" s="3">
        <v>107</v>
      </c>
      <c r="B109" s="3" t="s">
        <v>8</v>
      </c>
      <c r="C109" s="3" t="str">
        <f>"梁艺"</f>
        <v>梁艺</v>
      </c>
      <c r="D109" s="3" t="str">
        <f t="shared" si="23"/>
        <v>女</v>
      </c>
      <c r="E109" s="3" t="str">
        <f>"1991-10-01"</f>
        <v>1991-10-01</v>
      </c>
      <c r="F109" s="3" t="str">
        <f t="shared" si="21"/>
        <v>本科</v>
      </c>
      <c r="G109" s="3" t="str">
        <f t="shared" si="22"/>
        <v>学士</v>
      </c>
    </row>
    <row r="110" spans="1:7" ht="30" customHeight="1">
      <c r="A110" s="3">
        <v>108</v>
      </c>
      <c r="B110" s="3" t="s">
        <v>8</v>
      </c>
      <c r="C110" s="3" t="str">
        <f>"金淑珍"</f>
        <v>金淑珍</v>
      </c>
      <c r="D110" s="3" t="str">
        <f t="shared" si="23"/>
        <v>女</v>
      </c>
      <c r="E110" s="3" t="str">
        <f>"1995-10-14"</f>
        <v>1995-10-14</v>
      </c>
      <c r="F110" s="3" t="str">
        <f aca="true" t="shared" si="24" ref="F110:F113">"研究生"</f>
        <v>研究生</v>
      </c>
      <c r="G110" s="3" t="str">
        <f aca="true" t="shared" si="25" ref="G110:G113">"硕士"</f>
        <v>硕士</v>
      </c>
    </row>
    <row r="111" spans="1:7" ht="30" customHeight="1">
      <c r="A111" s="3">
        <v>109</v>
      </c>
      <c r="B111" s="3" t="s">
        <v>8</v>
      </c>
      <c r="C111" s="3" t="str">
        <f>"周士圆"</f>
        <v>周士圆</v>
      </c>
      <c r="D111" s="3" t="str">
        <f t="shared" si="23"/>
        <v>女</v>
      </c>
      <c r="E111" s="3" t="str">
        <f>"1995-08-24"</f>
        <v>1995-08-24</v>
      </c>
      <c r="F111" s="3" t="str">
        <f aca="true" t="shared" si="26" ref="F111:F121">"本科"</f>
        <v>本科</v>
      </c>
      <c r="G111" s="3" t="str">
        <f aca="true" t="shared" si="27" ref="G111:G121">"学士"</f>
        <v>学士</v>
      </c>
    </row>
    <row r="112" spans="1:7" ht="30" customHeight="1">
      <c r="A112" s="3">
        <v>110</v>
      </c>
      <c r="B112" s="3" t="s">
        <v>8</v>
      </c>
      <c r="C112" s="3" t="str">
        <f>"邓雅杰"</f>
        <v>邓雅杰</v>
      </c>
      <c r="D112" s="3" t="str">
        <f t="shared" si="23"/>
        <v>女</v>
      </c>
      <c r="E112" s="3" t="str">
        <f>"1989-10-01"</f>
        <v>1989-10-01</v>
      </c>
      <c r="F112" s="3" t="str">
        <f t="shared" si="24"/>
        <v>研究生</v>
      </c>
      <c r="G112" s="3" t="str">
        <f t="shared" si="25"/>
        <v>硕士</v>
      </c>
    </row>
    <row r="113" spans="1:7" ht="30" customHeight="1">
      <c r="A113" s="3">
        <v>111</v>
      </c>
      <c r="B113" s="3" t="s">
        <v>8</v>
      </c>
      <c r="C113" s="3" t="str">
        <f>"彭峭"</f>
        <v>彭峭</v>
      </c>
      <c r="D113" s="3" t="str">
        <f t="shared" si="23"/>
        <v>女</v>
      </c>
      <c r="E113" s="3" t="str">
        <f>"1988-11-16"</f>
        <v>1988-11-16</v>
      </c>
      <c r="F113" s="3" t="str">
        <f t="shared" si="24"/>
        <v>研究生</v>
      </c>
      <c r="G113" s="3" t="str">
        <f t="shared" si="25"/>
        <v>硕士</v>
      </c>
    </row>
    <row r="114" spans="1:7" ht="30" customHeight="1">
      <c r="A114" s="3">
        <v>112</v>
      </c>
      <c r="B114" s="3" t="s">
        <v>8</v>
      </c>
      <c r="C114" s="3" t="str">
        <f>"董小凤"</f>
        <v>董小凤</v>
      </c>
      <c r="D114" s="3" t="str">
        <f t="shared" si="23"/>
        <v>女</v>
      </c>
      <c r="E114" s="3" t="str">
        <f>"1993-07-10"</f>
        <v>1993-07-10</v>
      </c>
      <c r="F114" s="3" t="str">
        <f t="shared" si="26"/>
        <v>本科</v>
      </c>
      <c r="G114" s="3" t="str">
        <f t="shared" si="27"/>
        <v>学士</v>
      </c>
    </row>
    <row r="115" spans="1:7" ht="30" customHeight="1">
      <c r="A115" s="3">
        <v>113</v>
      </c>
      <c r="B115" s="3" t="s">
        <v>8</v>
      </c>
      <c r="C115" s="3" t="str">
        <f>"李佳惠"</f>
        <v>李佳惠</v>
      </c>
      <c r="D115" s="3" t="str">
        <f aca="true" t="shared" si="28" ref="D115:D118">"男"</f>
        <v>男</v>
      </c>
      <c r="E115" s="3" t="str">
        <f>"1994-05-12"</f>
        <v>1994-05-12</v>
      </c>
      <c r="F115" s="3" t="str">
        <f t="shared" si="26"/>
        <v>本科</v>
      </c>
      <c r="G115" s="3" t="str">
        <f t="shared" si="27"/>
        <v>学士</v>
      </c>
    </row>
    <row r="116" spans="1:7" ht="30" customHeight="1">
      <c r="A116" s="3">
        <v>114</v>
      </c>
      <c r="B116" s="3" t="s">
        <v>8</v>
      </c>
      <c r="C116" s="3" t="str">
        <f>"邢方璨"</f>
        <v>邢方璨</v>
      </c>
      <c r="D116" s="3" t="str">
        <f aca="true" t="shared" si="29" ref="D116:D124">"女"</f>
        <v>女</v>
      </c>
      <c r="E116" s="3" t="str">
        <f>"1993-04-16"</f>
        <v>1993-04-16</v>
      </c>
      <c r="F116" s="3" t="str">
        <f t="shared" si="26"/>
        <v>本科</v>
      </c>
      <c r="G116" s="3" t="str">
        <f t="shared" si="27"/>
        <v>学士</v>
      </c>
    </row>
    <row r="117" spans="1:7" ht="30" customHeight="1">
      <c r="A117" s="3">
        <v>115</v>
      </c>
      <c r="B117" s="3" t="s">
        <v>8</v>
      </c>
      <c r="C117" s="3" t="str">
        <f>"多旭"</f>
        <v>多旭</v>
      </c>
      <c r="D117" s="3" t="str">
        <f t="shared" si="28"/>
        <v>男</v>
      </c>
      <c r="E117" s="3" t="str">
        <f>"1998-08-01"</f>
        <v>1998-08-01</v>
      </c>
      <c r="F117" s="3" t="str">
        <f t="shared" si="26"/>
        <v>本科</v>
      </c>
      <c r="G117" s="3" t="str">
        <f t="shared" si="27"/>
        <v>学士</v>
      </c>
    </row>
    <row r="118" spans="1:7" ht="30" customHeight="1">
      <c r="A118" s="3">
        <v>116</v>
      </c>
      <c r="B118" s="3" t="s">
        <v>8</v>
      </c>
      <c r="C118" s="3" t="str">
        <f>"郑敬翔"</f>
        <v>郑敬翔</v>
      </c>
      <c r="D118" s="3" t="str">
        <f t="shared" si="28"/>
        <v>男</v>
      </c>
      <c r="E118" s="3" t="str">
        <f>"1991-11-13"</f>
        <v>1991-11-13</v>
      </c>
      <c r="F118" s="3" t="str">
        <f t="shared" si="26"/>
        <v>本科</v>
      </c>
      <c r="G118" s="3" t="str">
        <f t="shared" si="27"/>
        <v>学士</v>
      </c>
    </row>
    <row r="119" spans="1:7" ht="30" customHeight="1">
      <c r="A119" s="3">
        <v>117</v>
      </c>
      <c r="B119" s="3" t="s">
        <v>8</v>
      </c>
      <c r="C119" s="3" t="str">
        <f>"郑惠"</f>
        <v>郑惠</v>
      </c>
      <c r="D119" s="3" t="str">
        <f t="shared" si="29"/>
        <v>女</v>
      </c>
      <c r="E119" s="3" t="str">
        <f>"1996-09-06"</f>
        <v>1996-09-06</v>
      </c>
      <c r="F119" s="3" t="str">
        <f t="shared" si="26"/>
        <v>本科</v>
      </c>
      <c r="G119" s="3" t="str">
        <f t="shared" si="27"/>
        <v>学士</v>
      </c>
    </row>
    <row r="120" spans="1:7" ht="30" customHeight="1">
      <c r="A120" s="3">
        <v>118</v>
      </c>
      <c r="B120" s="3" t="s">
        <v>8</v>
      </c>
      <c r="C120" s="3" t="str">
        <f>"陈夏"</f>
        <v>陈夏</v>
      </c>
      <c r="D120" s="3" t="str">
        <f t="shared" si="29"/>
        <v>女</v>
      </c>
      <c r="E120" s="3" t="str">
        <f>"1992-04-13"</f>
        <v>1992-04-13</v>
      </c>
      <c r="F120" s="3" t="str">
        <f t="shared" si="26"/>
        <v>本科</v>
      </c>
      <c r="G120" s="3" t="str">
        <f t="shared" si="27"/>
        <v>学士</v>
      </c>
    </row>
    <row r="121" spans="1:7" ht="30" customHeight="1">
      <c r="A121" s="3">
        <v>119</v>
      </c>
      <c r="B121" s="3" t="s">
        <v>8</v>
      </c>
      <c r="C121" s="3" t="str">
        <f>"罗希特"</f>
        <v>罗希特</v>
      </c>
      <c r="D121" s="3" t="str">
        <f t="shared" si="29"/>
        <v>女</v>
      </c>
      <c r="E121" s="3" t="str">
        <f>"1997-01-14"</f>
        <v>1997-01-14</v>
      </c>
      <c r="F121" s="3" t="str">
        <f t="shared" si="26"/>
        <v>本科</v>
      </c>
      <c r="G121" s="3" t="str">
        <f t="shared" si="27"/>
        <v>学士</v>
      </c>
    </row>
    <row r="122" spans="1:7" ht="30" customHeight="1">
      <c r="A122" s="3">
        <v>120</v>
      </c>
      <c r="B122" s="3" t="s">
        <v>8</v>
      </c>
      <c r="C122" s="3" t="str">
        <f>"葛文晓"</f>
        <v>葛文晓</v>
      </c>
      <c r="D122" s="3" t="str">
        <f t="shared" si="29"/>
        <v>女</v>
      </c>
      <c r="E122" s="3" t="str">
        <f>"1992-02-04"</f>
        <v>1992-02-04</v>
      </c>
      <c r="F122" s="3" t="str">
        <f>"研究生"</f>
        <v>研究生</v>
      </c>
      <c r="G122" s="3" t="str">
        <f>"硕士"</f>
        <v>硕士</v>
      </c>
    </row>
    <row r="123" spans="1:7" ht="30" customHeight="1">
      <c r="A123" s="3">
        <v>121</v>
      </c>
      <c r="B123" s="3" t="s">
        <v>8</v>
      </c>
      <c r="C123" s="3" t="str">
        <f>"符丽云"</f>
        <v>符丽云</v>
      </c>
      <c r="D123" s="3" t="str">
        <f t="shared" si="29"/>
        <v>女</v>
      </c>
      <c r="E123" s="3" t="str">
        <f>"1990-11-05"</f>
        <v>1990-11-05</v>
      </c>
      <c r="F123" s="3" t="str">
        <f aca="true" t="shared" si="30" ref="F123:F135">"本科"</f>
        <v>本科</v>
      </c>
      <c r="G123" s="3" t="str">
        <f aca="true" t="shared" si="31" ref="G123:G135">"学士"</f>
        <v>学士</v>
      </c>
    </row>
    <row r="124" spans="1:7" ht="30" customHeight="1">
      <c r="A124" s="3">
        <v>122</v>
      </c>
      <c r="B124" s="3" t="s">
        <v>8</v>
      </c>
      <c r="C124" s="3" t="str">
        <f>"扈丹丹"</f>
        <v>扈丹丹</v>
      </c>
      <c r="D124" s="3" t="str">
        <f t="shared" si="29"/>
        <v>女</v>
      </c>
      <c r="E124" s="3" t="str">
        <f>"1992-07-26"</f>
        <v>1992-07-26</v>
      </c>
      <c r="F124" s="3" t="str">
        <f>"研究生"</f>
        <v>研究生</v>
      </c>
      <c r="G124" s="3" t="str">
        <f>"硕士"</f>
        <v>硕士</v>
      </c>
    </row>
    <row r="125" spans="1:7" ht="30" customHeight="1">
      <c r="A125" s="3">
        <v>123</v>
      </c>
      <c r="B125" s="3" t="s">
        <v>8</v>
      </c>
      <c r="C125" s="3" t="str">
        <f>"高亚志"</f>
        <v>高亚志</v>
      </c>
      <c r="D125" s="3" t="str">
        <f aca="true" t="shared" si="32" ref="D125:D131">"男"</f>
        <v>男</v>
      </c>
      <c r="E125" s="3" t="str">
        <f>"1993-04-30"</f>
        <v>1993-04-30</v>
      </c>
      <c r="F125" s="3" t="str">
        <f t="shared" si="30"/>
        <v>本科</v>
      </c>
      <c r="G125" s="3" t="str">
        <f t="shared" si="31"/>
        <v>学士</v>
      </c>
    </row>
    <row r="126" spans="1:7" ht="30" customHeight="1">
      <c r="A126" s="3">
        <v>124</v>
      </c>
      <c r="B126" s="3" t="s">
        <v>8</v>
      </c>
      <c r="C126" s="3" t="str">
        <f>"周婉"</f>
        <v>周婉</v>
      </c>
      <c r="D126" s="3" t="str">
        <f>"女"</f>
        <v>女</v>
      </c>
      <c r="E126" s="3" t="str">
        <f>"1994-09-30"</f>
        <v>1994-09-30</v>
      </c>
      <c r="F126" s="3" t="str">
        <f t="shared" si="30"/>
        <v>本科</v>
      </c>
      <c r="G126" s="3" t="str">
        <f t="shared" si="31"/>
        <v>学士</v>
      </c>
    </row>
    <row r="127" spans="1:7" ht="30" customHeight="1">
      <c r="A127" s="3">
        <v>125</v>
      </c>
      <c r="B127" s="3" t="s">
        <v>8</v>
      </c>
      <c r="C127" s="3" t="str">
        <f>"蔡瑞敏"</f>
        <v>蔡瑞敏</v>
      </c>
      <c r="D127" s="3" t="str">
        <f>"女"</f>
        <v>女</v>
      </c>
      <c r="E127" s="3" t="str">
        <f>"1994-10-25"</f>
        <v>1994-10-25</v>
      </c>
      <c r="F127" s="3" t="str">
        <f t="shared" si="30"/>
        <v>本科</v>
      </c>
      <c r="G127" s="3" t="str">
        <f t="shared" si="31"/>
        <v>学士</v>
      </c>
    </row>
    <row r="128" spans="1:7" ht="30" customHeight="1">
      <c r="A128" s="3">
        <v>126</v>
      </c>
      <c r="B128" s="3" t="s">
        <v>8</v>
      </c>
      <c r="C128" s="3" t="str">
        <f>"何远程"</f>
        <v>何远程</v>
      </c>
      <c r="D128" s="3" t="str">
        <f t="shared" si="32"/>
        <v>男</v>
      </c>
      <c r="E128" s="3" t="str">
        <f>"1995-11-12"</f>
        <v>1995-11-12</v>
      </c>
      <c r="F128" s="3" t="str">
        <f t="shared" si="30"/>
        <v>本科</v>
      </c>
      <c r="G128" s="3" t="str">
        <f t="shared" si="31"/>
        <v>学士</v>
      </c>
    </row>
    <row r="129" spans="1:7" ht="30" customHeight="1">
      <c r="A129" s="3">
        <v>127</v>
      </c>
      <c r="B129" s="3" t="s">
        <v>8</v>
      </c>
      <c r="C129" s="3" t="str">
        <f>"陈玉楷"</f>
        <v>陈玉楷</v>
      </c>
      <c r="D129" s="3" t="str">
        <f t="shared" si="32"/>
        <v>男</v>
      </c>
      <c r="E129" s="3" t="str">
        <f>"1997-12-25"</f>
        <v>1997-12-25</v>
      </c>
      <c r="F129" s="3" t="str">
        <f t="shared" si="30"/>
        <v>本科</v>
      </c>
      <c r="G129" s="3" t="str">
        <f t="shared" si="31"/>
        <v>学士</v>
      </c>
    </row>
    <row r="130" spans="1:7" ht="30" customHeight="1">
      <c r="A130" s="3">
        <v>128</v>
      </c>
      <c r="B130" s="3" t="s">
        <v>8</v>
      </c>
      <c r="C130" s="3" t="str">
        <f>"王泽一"</f>
        <v>王泽一</v>
      </c>
      <c r="D130" s="3" t="str">
        <f t="shared" si="32"/>
        <v>男</v>
      </c>
      <c r="E130" s="3" t="str">
        <f>"1998-08-08"</f>
        <v>1998-08-08</v>
      </c>
      <c r="F130" s="3" t="str">
        <f t="shared" si="30"/>
        <v>本科</v>
      </c>
      <c r="G130" s="3" t="str">
        <f t="shared" si="31"/>
        <v>学士</v>
      </c>
    </row>
    <row r="131" spans="1:7" ht="30" customHeight="1">
      <c r="A131" s="3">
        <v>129</v>
      </c>
      <c r="B131" s="3" t="s">
        <v>8</v>
      </c>
      <c r="C131" s="3" t="str">
        <f>"黄波"</f>
        <v>黄波</v>
      </c>
      <c r="D131" s="3" t="str">
        <f t="shared" si="32"/>
        <v>男</v>
      </c>
      <c r="E131" s="3" t="str">
        <f>"1991-07-10"</f>
        <v>1991-07-10</v>
      </c>
      <c r="F131" s="3" t="str">
        <f t="shared" si="30"/>
        <v>本科</v>
      </c>
      <c r="G131" s="3" t="str">
        <f t="shared" si="31"/>
        <v>学士</v>
      </c>
    </row>
    <row r="132" spans="1:7" ht="30" customHeight="1">
      <c r="A132" s="3">
        <v>130</v>
      </c>
      <c r="B132" s="3" t="s">
        <v>8</v>
      </c>
      <c r="C132" s="3" t="str">
        <f>"黎慧岭"</f>
        <v>黎慧岭</v>
      </c>
      <c r="D132" s="3" t="str">
        <f aca="true" t="shared" si="33" ref="D132:D143">"女"</f>
        <v>女</v>
      </c>
      <c r="E132" s="3" t="str">
        <f>"1996-12-22"</f>
        <v>1996-12-22</v>
      </c>
      <c r="F132" s="3" t="str">
        <f t="shared" si="30"/>
        <v>本科</v>
      </c>
      <c r="G132" s="3" t="str">
        <f t="shared" si="31"/>
        <v>学士</v>
      </c>
    </row>
    <row r="133" spans="1:7" ht="30" customHeight="1">
      <c r="A133" s="3">
        <v>131</v>
      </c>
      <c r="B133" s="3" t="s">
        <v>8</v>
      </c>
      <c r="C133" s="3" t="str">
        <f>"宋君雪"</f>
        <v>宋君雪</v>
      </c>
      <c r="D133" s="3" t="str">
        <f t="shared" si="33"/>
        <v>女</v>
      </c>
      <c r="E133" s="3" t="str">
        <f>"1997-08-27"</f>
        <v>1997-08-27</v>
      </c>
      <c r="F133" s="3" t="str">
        <f t="shared" si="30"/>
        <v>本科</v>
      </c>
      <c r="G133" s="3" t="str">
        <f t="shared" si="31"/>
        <v>学士</v>
      </c>
    </row>
    <row r="134" spans="1:7" ht="30" customHeight="1">
      <c r="A134" s="3">
        <v>132</v>
      </c>
      <c r="B134" s="3" t="s">
        <v>8</v>
      </c>
      <c r="C134" s="3" t="str">
        <f>"何光明"</f>
        <v>何光明</v>
      </c>
      <c r="D134" s="3" t="str">
        <f>"男"</f>
        <v>男</v>
      </c>
      <c r="E134" s="3" t="str">
        <f>"1996-02-21"</f>
        <v>1996-02-21</v>
      </c>
      <c r="F134" s="3" t="str">
        <f t="shared" si="30"/>
        <v>本科</v>
      </c>
      <c r="G134" s="3" t="str">
        <f t="shared" si="31"/>
        <v>学士</v>
      </c>
    </row>
    <row r="135" spans="1:7" ht="30" customHeight="1">
      <c r="A135" s="3">
        <v>133</v>
      </c>
      <c r="B135" s="3" t="s">
        <v>8</v>
      </c>
      <c r="C135" s="3" t="str">
        <f>"郑怡萍"</f>
        <v>郑怡萍</v>
      </c>
      <c r="D135" s="3" t="str">
        <f t="shared" si="33"/>
        <v>女</v>
      </c>
      <c r="E135" s="3" t="str">
        <f>"1997-01-08"</f>
        <v>1997-01-08</v>
      </c>
      <c r="F135" s="3" t="str">
        <f t="shared" si="30"/>
        <v>本科</v>
      </c>
      <c r="G135" s="3" t="str">
        <f t="shared" si="31"/>
        <v>学士</v>
      </c>
    </row>
    <row r="136" spans="1:7" ht="30" customHeight="1">
      <c r="A136" s="3">
        <v>134</v>
      </c>
      <c r="B136" s="3" t="s">
        <v>8</v>
      </c>
      <c r="C136" s="3" t="str">
        <f>"徐敏超"</f>
        <v>徐敏超</v>
      </c>
      <c r="D136" s="3" t="str">
        <f t="shared" si="33"/>
        <v>女</v>
      </c>
      <c r="E136" s="3" t="str">
        <f>"1993-11-03"</f>
        <v>1993-11-03</v>
      </c>
      <c r="F136" s="3" t="str">
        <f>"研究生"</f>
        <v>研究生</v>
      </c>
      <c r="G136" s="3" t="str">
        <f>"硕士"</f>
        <v>硕士</v>
      </c>
    </row>
    <row r="137" spans="1:7" ht="30" customHeight="1">
      <c r="A137" s="3">
        <v>135</v>
      </c>
      <c r="B137" s="3" t="s">
        <v>8</v>
      </c>
      <c r="C137" s="3" t="str">
        <f>"卢俏慧"</f>
        <v>卢俏慧</v>
      </c>
      <c r="D137" s="3" t="str">
        <f t="shared" si="33"/>
        <v>女</v>
      </c>
      <c r="E137" s="3" t="str">
        <f>"1992-10-06"</f>
        <v>1992-10-06</v>
      </c>
      <c r="F137" s="3" t="str">
        <f aca="true" t="shared" si="34" ref="F137:F151">"本科"</f>
        <v>本科</v>
      </c>
      <c r="G137" s="3" t="str">
        <f aca="true" t="shared" si="35" ref="G137:G151">"学士"</f>
        <v>学士</v>
      </c>
    </row>
    <row r="138" spans="1:7" ht="30" customHeight="1">
      <c r="A138" s="3">
        <v>136</v>
      </c>
      <c r="B138" s="3" t="s">
        <v>8</v>
      </c>
      <c r="C138" s="3" t="str">
        <f>"叶紫薇"</f>
        <v>叶紫薇</v>
      </c>
      <c r="D138" s="3" t="str">
        <f t="shared" si="33"/>
        <v>女</v>
      </c>
      <c r="E138" s="3" t="str">
        <f>"1996-06-22"</f>
        <v>1996-06-22</v>
      </c>
      <c r="F138" s="3" t="str">
        <f t="shared" si="34"/>
        <v>本科</v>
      </c>
      <c r="G138" s="3" t="str">
        <f t="shared" si="35"/>
        <v>学士</v>
      </c>
    </row>
    <row r="139" spans="1:7" ht="30" customHeight="1">
      <c r="A139" s="3">
        <v>137</v>
      </c>
      <c r="B139" s="3" t="s">
        <v>8</v>
      </c>
      <c r="C139" s="3" t="str">
        <f>"刘梦园"</f>
        <v>刘梦园</v>
      </c>
      <c r="D139" s="3" t="str">
        <f t="shared" si="33"/>
        <v>女</v>
      </c>
      <c r="E139" s="3" t="str">
        <f>"1993-02-28"</f>
        <v>1993-02-28</v>
      </c>
      <c r="F139" s="3" t="str">
        <f t="shared" si="34"/>
        <v>本科</v>
      </c>
      <c r="G139" s="3" t="str">
        <f t="shared" si="35"/>
        <v>学士</v>
      </c>
    </row>
    <row r="140" spans="1:7" ht="30" customHeight="1">
      <c r="A140" s="3">
        <v>138</v>
      </c>
      <c r="B140" s="3" t="s">
        <v>8</v>
      </c>
      <c r="C140" s="3" t="str">
        <f>"罗宗巧"</f>
        <v>罗宗巧</v>
      </c>
      <c r="D140" s="3" t="str">
        <f t="shared" si="33"/>
        <v>女</v>
      </c>
      <c r="E140" s="3" t="str">
        <f>"1989-11-09"</f>
        <v>1989-11-09</v>
      </c>
      <c r="F140" s="3" t="str">
        <f t="shared" si="34"/>
        <v>本科</v>
      </c>
      <c r="G140" s="3" t="str">
        <f t="shared" si="35"/>
        <v>学士</v>
      </c>
    </row>
    <row r="141" spans="1:7" ht="30" customHeight="1">
      <c r="A141" s="3">
        <v>139</v>
      </c>
      <c r="B141" s="3" t="s">
        <v>8</v>
      </c>
      <c r="C141" s="3" t="str">
        <f>"朱雪梅"</f>
        <v>朱雪梅</v>
      </c>
      <c r="D141" s="3" t="str">
        <f t="shared" si="33"/>
        <v>女</v>
      </c>
      <c r="E141" s="3" t="str">
        <f>"1994-08-08"</f>
        <v>1994-08-08</v>
      </c>
      <c r="F141" s="3" t="str">
        <f t="shared" si="34"/>
        <v>本科</v>
      </c>
      <c r="G141" s="3" t="str">
        <f t="shared" si="35"/>
        <v>学士</v>
      </c>
    </row>
    <row r="142" spans="1:7" ht="30" customHeight="1">
      <c r="A142" s="3">
        <v>140</v>
      </c>
      <c r="B142" s="3" t="s">
        <v>8</v>
      </c>
      <c r="C142" s="3" t="str">
        <f>"黎玉清"</f>
        <v>黎玉清</v>
      </c>
      <c r="D142" s="3" t="str">
        <f t="shared" si="33"/>
        <v>女</v>
      </c>
      <c r="E142" s="3" t="str">
        <f>"1990-12-02"</f>
        <v>1990-12-02</v>
      </c>
      <c r="F142" s="3" t="str">
        <f t="shared" si="34"/>
        <v>本科</v>
      </c>
      <c r="G142" s="3" t="str">
        <f t="shared" si="35"/>
        <v>学士</v>
      </c>
    </row>
    <row r="143" spans="1:7" ht="30" customHeight="1">
      <c r="A143" s="3">
        <v>141</v>
      </c>
      <c r="B143" s="3" t="s">
        <v>8</v>
      </c>
      <c r="C143" s="3" t="str">
        <f>"吴秀川"</f>
        <v>吴秀川</v>
      </c>
      <c r="D143" s="3" t="str">
        <f t="shared" si="33"/>
        <v>女</v>
      </c>
      <c r="E143" s="3" t="str">
        <f>"1991-06-05"</f>
        <v>1991-06-05</v>
      </c>
      <c r="F143" s="3" t="str">
        <f t="shared" si="34"/>
        <v>本科</v>
      </c>
      <c r="G143" s="3" t="str">
        <f t="shared" si="35"/>
        <v>学士</v>
      </c>
    </row>
    <row r="144" spans="1:7" ht="30" customHeight="1">
      <c r="A144" s="3">
        <v>142</v>
      </c>
      <c r="B144" s="3" t="s">
        <v>8</v>
      </c>
      <c r="C144" s="3" t="str">
        <f>"梁德华"</f>
        <v>梁德华</v>
      </c>
      <c r="D144" s="3" t="str">
        <f aca="true" t="shared" si="36" ref="D144:D147">"男"</f>
        <v>男</v>
      </c>
      <c r="E144" s="3" t="str">
        <f>"1995-08-18"</f>
        <v>1995-08-18</v>
      </c>
      <c r="F144" s="3" t="str">
        <f t="shared" si="34"/>
        <v>本科</v>
      </c>
      <c r="G144" s="3" t="str">
        <f t="shared" si="35"/>
        <v>学士</v>
      </c>
    </row>
    <row r="145" spans="1:7" ht="30" customHeight="1">
      <c r="A145" s="3">
        <v>143</v>
      </c>
      <c r="B145" s="3" t="s">
        <v>8</v>
      </c>
      <c r="C145" s="3" t="str">
        <f>"蔡火钢"</f>
        <v>蔡火钢</v>
      </c>
      <c r="D145" s="3" t="str">
        <f t="shared" si="36"/>
        <v>男</v>
      </c>
      <c r="E145" s="3" t="str">
        <f>"1984-09-07"</f>
        <v>1984-09-07</v>
      </c>
      <c r="F145" s="3" t="str">
        <f t="shared" si="34"/>
        <v>本科</v>
      </c>
      <c r="G145" s="3" t="str">
        <f t="shared" si="35"/>
        <v>学士</v>
      </c>
    </row>
    <row r="146" spans="1:7" ht="30" customHeight="1">
      <c r="A146" s="3">
        <v>144</v>
      </c>
      <c r="B146" s="3" t="s">
        <v>8</v>
      </c>
      <c r="C146" s="3" t="str">
        <f>"陈秋焕"</f>
        <v>陈秋焕</v>
      </c>
      <c r="D146" s="3" t="str">
        <f aca="true" t="shared" si="37" ref="D146:D162">"女"</f>
        <v>女</v>
      </c>
      <c r="E146" s="3" t="str">
        <f>"1993-03-08"</f>
        <v>1993-03-08</v>
      </c>
      <c r="F146" s="3" t="str">
        <f t="shared" si="34"/>
        <v>本科</v>
      </c>
      <c r="G146" s="3" t="str">
        <f t="shared" si="35"/>
        <v>学士</v>
      </c>
    </row>
    <row r="147" spans="1:7" ht="30" customHeight="1">
      <c r="A147" s="3">
        <v>145</v>
      </c>
      <c r="B147" s="3" t="s">
        <v>8</v>
      </c>
      <c r="C147" s="3" t="str">
        <f>"李枕威"</f>
        <v>李枕威</v>
      </c>
      <c r="D147" s="3" t="str">
        <f t="shared" si="36"/>
        <v>男</v>
      </c>
      <c r="E147" s="3" t="str">
        <f>"1995-05-06"</f>
        <v>1995-05-06</v>
      </c>
      <c r="F147" s="3" t="str">
        <f t="shared" si="34"/>
        <v>本科</v>
      </c>
      <c r="G147" s="3" t="str">
        <f t="shared" si="35"/>
        <v>学士</v>
      </c>
    </row>
    <row r="148" spans="1:7" ht="30" customHeight="1">
      <c r="A148" s="3">
        <v>146</v>
      </c>
      <c r="B148" s="3" t="s">
        <v>8</v>
      </c>
      <c r="C148" s="3" t="str">
        <f>"韦健秋"</f>
        <v>韦健秋</v>
      </c>
      <c r="D148" s="3" t="str">
        <f t="shared" si="37"/>
        <v>女</v>
      </c>
      <c r="E148" s="3" t="str">
        <f>"1995-12-05"</f>
        <v>1995-12-05</v>
      </c>
      <c r="F148" s="3" t="str">
        <f t="shared" si="34"/>
        <v>本科</v>
      </c>
      <c r="G148" s="3" t="str">
        <f t="shared" si="35"/>
        <v>学士</v>
      </c>
    </row>
    <row r="149" spans="1:7" ht="30" customHeight="1">
      <c r="A149" s="3">
        <v>147</v>
      </c>
      <c r="B149" s="3" t="s">
        <v>8</v>
      </c>
      <c r="C149" s="3" t="str">
        <f>"鲁宝鉴"</f>
        <v>鲁宝鉴</v>
      </c>
      <c r="D149" s="3" t="str">
        <f t="shared" si="37"/>
        <v>女</v>
      </c>
      <c r="E149" s="3" t="str">
        <f>"1990-01-01"</f>
        <v>1990-01-01</v>
      </c>
      <c r="F149" s="3" t="str">
        <f t="shared" si="34"/>
        <v>本科</v>
      </c>
      <c r="G149" s="3" t="str">
        <f t="shared" si="35"/>
        <v>学士</v>
      </c>
    </row>
    <row r="150" spans="1:7" ht="30" customHeight="1">
      <c r="A150" s="3">
        <v>148</v>
      </c>
      <c r="B150" s="3" t="s">
        <v>8</v>
      </c>
      <c r="C150" s="3" t="str">
        <f>"蔡开奇"</f>
        <v>蔡开奇</v>
      </c>
      <c r="D150" s="3" t="str">
        <f t="shared" si="37"/>
        <v>女</v>
      </c>
      <c r="E150" s="3" t="str">
        <f>"1995-08-07"</f>
        <v>1995-08-07</v>
      </c>
      <c r="F150" s="3" t="str">
        <f t="shared" si="34"/>
        <v>本科</v>
      </c>
      <c r="G150" s="3" t="str">
        <f t="shared" si="35"/>
        <v>学士</v>
      </c>
    </row>
    <row r="151" spans="1:7" ht="30" customHeight="1">
      <c r="A151" s="3">
        <v>149</v>
      </c>
      <c r="B151" s="3" t="s">
        <v>8</v>
      </c>
      <c r="C151" s="3" t="str">
        <f>"颜秀萍"</f>
        <v>颜秀萍</v>
      </c>
      <c r="D151" s="3" t="str">
        <f t="shared" si="37"/>
        <v>女</v>
      </c>
      <c r="E151" s="3" t="str">
        <f>"1995-02-07"</f>
        <v>1995-02-07</v>
      </c>
      <c r="F151" s="3" t="str">
        <f t="shared" si="34"/>
        <v>本科</v>
      </c>
      <c r="G151" s="3" t="str">
        <f t="shared" si="35"/>
        <v>学士</v>
      </c>
    </row>
    <row r="152" spans="1:7" ht="30" customHeight="1">
      <c r="A152" s="3">
        <v>150</v>
      </c>
      <c r="B152" s="3" t="s">
        <v>8</v>
      </c>
      <c r="C152" s="3" t="str">
        <f>"梁吉琳"</f>
        <v>梁吉琳</v>
      </c>
      <c r="D152" s="3" t="str">
        <f t="shared" si="37"/>
        <v>女</v>
      </c>
      <c r="E152" s="3" t="str">
        <f>"1995-10-28"</f>
        <v>1995-10-28</v>
      </c>
      <c r="F152" s="3" t="str">
        <f>"研究生"</f>
        <v>研究生</v>
      </c>
      <c r="G152" s="3" t="str">
        <f>"硕士"</f>
        <v>硕士</v>
      </c>
    </row>
    <row r="153" spans="1:7" ht="30" customHeight="1">
      <c r="A153" s="3">
        <v>151</v>
      </c>
      <c r="B153" s="3" t="s">
        <v>8</v>
      </c>
      <c r="C153" s="3" t="str">
        <f>"符月农"</f>
        <v>符月农</v>
      </c>
      <c r="D153" s="3" t="str">
        <f t="shared" si="37"/>
        <v>女</v>
      </c>
      <c r="E153" s="3" t="str">
        <f>"1992-10-10"</f>
        <v>1992-10-10</v>
      </c>
      <c r="F153" s="3" t="str">
        <f aca="true" t="shared" si="38" ref="F153:F162">"本科"</f>
        <v>本科</v>
      </c>
      <c r="G153" s="3" t="str">
        <f aca="true" t="shared" si="39" ref="G153:G162">"学士"</f>
        <v>学士</v>
      </c>
    </row>
    <row r="154" spans="1:7" ht="30" customHeight="1">
      <c r="A154" s="3">
        <v>152</v>
      </c>
      <c r="B154" s="3" t="s">
        <v>8</v>
      </c>
      <c r="C154" s="3" t="str">
        <f>"彭勇"</f>
        <v>彭勇</v>
      </c>
      <c r="D154" s="3" t="str">
        <f t="shared" si="37"/>
        <v>女</v>
      </c>
      <c r="E154" s="3" t="str">
        <f>"1991-08-10"</f>
        <v>1991-08-10</v>
      </c>
      <c r="F154" s="3" t="str">
        <f t="shared" si="38"/>
        <v>本科</v>
      </c>
      <c r="G154" s="3" t="str">
        <f t="shared" si="39"/>
        <v>学士</v>
      </c>
    </row>
    <row r="155" spans="1:7" ht="30" customHeight="1">
      <c r="A155" s="3">
        <v>153</v>
      </c>
      <c r="B155" s="3" t="s">
        <v>8</v>
      </c>
      <c r="C155" s="3" t="str">
        <f>"刘微娜"</f>
        <v>刘微娜</v>
      </c>
      <c r="D155" s="3" t="str">
        <f t="shared" si="37"/>
        <v>女</v>
      </c>
      <c r="E155" s="3" t="str">
        <f>"1988-12-25"</f>
        <v>1988-12-25</v>
      </c>
      <c r="F155" s="3" t="str">
        <f>"研究生"</f>
        <v>研究生</v>
      </c>
      <c r="G155" s="3" t="str">
        <f>"硕士"</f>
        <v>硕士</v>
      </c>
    </row>
    <row r="156" spans="1:7" ht="30" customHeight="1">
      <c r="A156" s="3">
        <v>154</v>
      </c>
      <c r="B156" s="3" t="s">
        <v>8</v>
      </c>
      <c r="C156" s="3" t="str">
        <f>"文丽蔚"</f>
        <v>文丽蔚</v>
      </c>
      <c r="D156" s="3" t="str">
        <f t="shared" si="37"/>
        <v>女</v>
      </c>
      <c r="E156" s="3" t="str">
        <f>"1998-04-15"</f>
        <v>1998-04-15</v>
      </c>
      <c r="F156" s="3" t="str">
        <f t="shared" si="38"/>
        <v>本科</v>
      </c>
      <c r="G156" s="3" t="str">
        <f t="shared" si="39"/>
        <v>学士</v>
      </c>
    </row>
    <row r="157" spans="1:7" ht="30" customHeight="1">
      <c r="A157" s="3">
        <v>155</v>
      </c>
      <c r="B157" s="3" t="s">
        <v>8</v>
      </c>
      <c r="C157" s="3" t="str">
        <f>"裴域婷"</f>
        <v>裴域婷</v>
      </c>
      <c r="D157" s="3" t="str">
        <f t="shared" si="37"/>
        <v>女</v>
      </c>
      <c r="E157" s="3" t="str">
        <f>"1998-04-29"</f>
        <v>1998-04-29</v>
      </c>
      <c r="F157" s="3" t="str">
        <f t="shared" si="38"/>
        <v>本科</v>
      </c>
      <c r="G157" s="3" t="str">
        <f t="shared" si="39"/>
        <v>学士</v>
      </c>
    </row>
    <row r="158" spans="1:7" ht="30" customHeight="1">
      <c r="A158" s="3">
        <v>156</v>
      </c>
      <c r="B158" s="3" t="s">
        <v>8</v>
      </c>
      <c r="C158" s="3" t="str">
        <f>"农燕玲"</f>
        <v>农燕玲</v>
      </c>
      <c r="D158" s="3" t="str">
        <f t="shared" si="37"/>
        <v>女</v>
      </c>
      <c r="E158" s="3" t="str">
        <f>"1996-05-10"</f>
        <v>1996-05-10</v>
      </c>
      <c r="F158" s="3" t="str">
        <f t="shared" si="38"/>
        <v>本科</v>
      </c>
      <c r="G158" s="3" t="str">
        <f t="shared" si="39"/>
        <v>学士</v>
      </c>
    </row>
    <row r="159" spans="1:7" ht="30" customHeight="1">
      <c r="A159" s="3">
        <v>157</v>
      </c>
      <c r="B159" s="3" t="s">
        <v>8</v>
      </c>
      <c r="C159" s="3" t="str">
        <f>"钟静静"</f>
        <v>钟静静</v>
      </c>
      <c r="D159" s="3" t="str">
        <f t="shared" si="37"/>
        <v>女</v>
      </c>
      <c r="E159" s="3" t="str">
        <f>"1994-10-24"</f>
        <v>1994-10-24</v>
      </c>
      <c r="F159" s="3" t="str">
        <f t="shared" si="38"/>
        <v>本科</v>
      </c>
      <c r="G159" s="3" t="str">
        <f t="shared" si="39"/>
        <v>学士</v>
      </c>
    </row>
    <row r="160" spans="1:7" ht="30" customHeight="1">
      <c r="A160" s="3">
        <v>158</v>
      </c>
      <c r="B160" s="3" t="s">
        <v>8</v>
      </c>
      <c r="C160" s="3" t="str">
        <f>"郝方愉"</f>
        <v>郝方愉</v>
      </c>
      <c r="D160" s="3" t="str">
        <f t="shared" si="37"/>
        <v>女</v>
      </c>
      <c r="E160" s="3" t="str">
        <f>"1994-02-21"</f>
        <v>1994-02-21</v>
      </c>
      <c r="F160" s="3" t="str">
        <f t="shared" si="38"/>
        <v>本科</v>
      </c>
      <c r="G160" s="3" t="str">
        <f t="shared" si="39"/>
        <v>学士</v>
      </c>
    </row>
    <row r="161" spans="1:7" ht="30" customHeight="1">
      <c r="A161" s="3">
        <v>159</v>
      </c>
      <c r="B161" s="3" t="s">
        <v>8</v>
      </c>
      <c r="C161" s="3" t="str">
        <f>"董琳琳"</f>
        <v>董琳琳</v>
      </c>
      <c r="D161" s="3" t="str">
        <f t="shared" si="37"/>
        <v>女</v>
      </c>
      <c r="E161" s="3" t="str">
        <f>"1996-02-11"</f>
        <v>1996-02-11</v>
      </c>
      <c r="F161" s="3" t="str">
        <f t="shared" si="38"/>
        <v>本科</v>
      </c>
      <c r="G161" s="3" t="str">
        <f t="shared" si="39"/>
        <v>学士</v>
      </c>
    </row>
    <row r="162" spans="1:7" ht="30" customHeight="1">
      <c r="A162" s="3">
        <v>160</v>
      </c>
      <c r="B162" s="3" t="s">
        <v>8</v>
      </c>
      <c r="C162" s="3" t="str">
        <f>"陈阳子"</f>
        <v>陈阳子</v>
      </c>
      <c r="D162" s="3" t="str">
        <f t="shared" si="37"/>
        <v>女</v>
      </c>
      <c r="E162" s="3" t="str">
        <f>"1994-09-26"</f>
        <v>1994-09-26</v>
      </c>
      <c r="F162" s="3" t="str">
        <f t="shared" si="38"/>
        <v>本科</v>
      </c>
      <c r="G162" s="3" t="str">
        <f t="shared" si="39"/>
        <v>学士</v>
      </c>
    </row>
    <row r="163" spans="1:7" ht="30" customHeight="1">
      <c r="A163" s="3">
        <v>161</v>
      </c>
      <c r="B163" s="3" t="s">
        <v>8</v>
      </c>
      <c r="C163" s="3" t="str">
        <f>"王浩"</f>
        <v>王浩</v>
      </c>
      <c r="D163" s="3" t="str">
        <f>"男"</f>
        <v>男</v>
      </c>
      <c r="E163" s="3" t="str">
        <f>"1993-08-24"</f>
        <v>1993-08-24</v>
      </c>
      <c r="F163" s="3" t="str">
        <f>"研究生"</f>
        <v>研究生</v>
      </c>
      <c r="G163" s="3" t="str">
        <f>"硕士"</f>
        <v>硕士</v>
      </c>
    </row>
    <row r="164" spans="1:7" ht="30" customHeight="1">
      <c r="A164" s="3">
        <v>162</v>
      </c>
      <c r="B164" s="3" t="s">
        <v>8</v>
      </c>
      <c r="C164" s="3" t="str">
        <f>"杨启萍"</f>
        <v>杨启萍</v>
      </c>
      <c r="D164" s="3" t="str">
        <f aca="true" t="shared" si="40" ref="D164:D168">"女"</f>
        <v>女</v>
      </c>
      <c r="E164" s="3" t="str">
        <f>"1994-10-29"</f>
        <v>1994-10-29</v>
      </c>
      <c r="F164" s="3" t="str">
        <f aca="true" t="shared" si="41" ref="F164:F169">"本科"</f>
        <v>本科</v>
      </c>
      <c r="G164" s="3" t="str">
        <f aca="true" t="shared" si="42" ref="G164:G169">"学士"</f>
        <v>学士</v>
      </c>
    </row>
    <row r="165" spans="1:7" ht="30" customHeight="1">
      <c r="A165" s="3">
        <v>163</v>
      </c>
      <c r="B165" s="3" t="s">
        <v>8</v>
      </c>
      <c r="C165" s="3" t="str">
        <f>"陈钊"</f>
        <v>陈钊</v>
      </c>
      <c r="D165" s="3" t="str">
        <f>"男"</f>
        <v>男</v>
      </c>
      <c r="E165" s="3" t="str">
        <f>"1995-03-10"</f>
        <v>1995-03-10</v>
      </c>
      <c r="F165" s="3" t="str">
        <f t="shared" si="41"/>
        <v>本科</v>
      </c>
      <c r="G165" s="3" t="str">
        <f t="shared" si="42"/>
        <v>学士</v>
      </c>
    </row>
    <row r="166" spans="1:7" ht="30" customHeight="1">
      <c r="A166" s="3">
        <v>164</v>
      </c>
      <c r="B166" s="3" t="s">
        <v>8</v>
      </c>
      <c r="C166" s="3" t="str">
        <f>"段慧君"</f>
        <v>段慧君</v>
      </c>
      <c r="D166" s="3" t="str">
        <f t="shared" si="40"/>
        <v>女</v>
      </c>
      <c r="E166" s="3" t="str">
        <f>"1990-07-25"</f>
        <v>1990-07-25</v>
      </c>
      <c r="F166" s="3" t="str">
        <f>"研究生"</f>
        <v>研究生</v>
      </c>
      <c r="G166" s="3" t="str">
        <f>"硕士"</f>
        <v>硕士</v>
      </c>
    </row>
    <row r="167" spans="1:7" ht="30" customHeight="1">
      <c r="A167" s="3">
        <v>165</v>
      </c>
      <c r="B167" s="3" t="s">
        <v>8</v>
      </c>
      <c r="C167" s="3" t="str">
        <f>"贺怡然"</f>
        <v>贺怡然</v>
      </c>
      <c r="D167" s="3" t="str">
        <f t="shared" si="40"/>
        <v>女</v>
      </c>
      <c r="E167" s="3" t="str">
        <f>"1994-12-30"</f>
        <v>1994-12-30</v>
      </c>
      <c r="F167" s="3" t="str">
        <f t="shared" si="41"/>
        <v>本科</v>
      </c>
      <c r="G167" s="3" t="str">
        <f t="shared" si="42"/>
        <v>学士</v>
      </c>
    </row>
    <row r="168" spans="1:7" ht="30" customHeight="1">
      <c r="A168" s="3">
        <v>166</v>
      </c>
      <c r="B168" s="3" t="s">
        <v>8</v>
      </c>
      <c r="C168" s="3" t="str">
        <f>"覃佳佳"</f>
        <v>覃佳佳</v>
      </c>
      <c r="D168" s="3" t="str">
        <f t="shared" si="40"/>
        <v>女</v>
      </c>
      <c r="E168" s="3" t="str">
        <f>"1998-06-30"</f>
        <v>1998-06-30</v>
      </c>
      <c r="F168" s="3" t="str">
        <f t="shared" si="41"/>
        <v>本科</v>
      </c>
      <c r="G168" s="3" t="str">
        <f t="shared" si="42"/>
        <v>学士</v>
      </c>
    </row>
    <row r="169" spans="1:7" ht="30" customHeight="1">
      <c r="A169" s="3">
        <v>167</v>
      </c>
      <c r="B169" s="3" t="s">
        <v>8</v>
      </c>
      <c r="C169" s="3" t="str">
        <f>"王槐政"</f>
        <v>王槐政</v>
      </c>
      <c r="D169" s="3" t="str">
        <f aca="true" t="shared" si="43" ref="D169:D174">"男"</f>
        <v>男</v>
      </c>
      <c r="E169" s="3" t="str">
        <f>"1991-06-22"</f>
        <v>1991-06-22</v>
      </c>
      <c r="F169" s="3" t="str">
        <f t="shared" si="41"/>
        <v>本科</v>
      </c>
      <c r="G169" s="3" t="str">
        <f t="shared" si="42"/>
        <v>学士</v>
      </c>
    </row>
    <row r="170" spans="1:7" ht="30" customHeight="1">
      <c r="A170" s="3">
        <v>168</v>
      </c>
      <c r="B170" s="3" t="s">
        <v>8</v>
      </c>
      <c r="C170" s="3" t="str">
        <f>"任梅香"</f>
        <v>任梅香</v>
      </c>
      <c r="D170" s="3" t="str">
        <f aca="true" t="shared" si="44" ref="D170:D179">"女"</f>
        <v>女</v>
      </c>
      <c r="E170" s="3" t="str">
        <f>"1988-06-17"</f>
        <v>1988-06-17</v>
      </c>
      <c r="F170" s="3" t="str">
        <f>"研究生"</f>
        <v>研究生</v>
      </c>
      <c r="G170" s="3" t="str">
        <f>"硕士"</f>
        <v>硕士</v>
      </c>
    </row>
    <row r="171" spans="1:7" ht="30" customHeight="1">
      <c r="A171" s="3">
        <v>169</v>
      </c>
      <c r="B171" s="3" t="s">
        <v>8</v>
      </c>
      <c r="C171" s="3" t="str">
        <f>"梁菲"</f>
        <v>梁菲</v>
      </c>
      <c r="D171" s="3" t="str">
        <f t="shared" si="44"/>
        <v>女</v>
      </c>
      <c r="E171" s="3" t="str">
        <f>"1997-01-23"</f>
        <v>1997-01-23</v>
      </c>
      <c r="F171" s="3" t="str">
        <f aca="true" t="shared" si="45" ref="F171:F173">"本科"</f>
        <v>本科</v>
      </c>
      <c r="G171" s="3" t="str">
        <f aca="true" t="shared" si="46" ref="G171:G173">"学士"</f>
        <v>学士</v>
      </c>
    </row>
    <row r="172" spans="1:7" ht="30" customHeight="1">
      <c r="A172" s="3">
        <v>170</v>
      </c>
      <c r="B172" s="3" t="s">
        <v>8</v>
      </c>
      <c r="C172" s="3" t="str">
        <f>"蒙忠森"</f>
        <v>蒙忠森</v>
      </c>
      <c r="D172" s="3" t="str">
        <f t="shared" si="43"/>
        <v>男</v>
      </c>
      <c r="E172" s="3" t="str">
        <f>"1995-10-28"</f>
        <v>1995-10-28</v>
      </c>
      <c r="F172" s="3" t="str">
        <f t="shared" si="45"/>
        <v>本科</v>
      </c>
      <c r="G172" s="3" t="str">
        <f t="shared" si="46"/>
        <v>学士</v>
      </c>
    </row>
    <row r="173" spans="1:7" ht="30" customHeight="1">
      <c r="A173" s="3">
        <v>171</v>
      </c>
      <c r="B173" s="3" t="s">
        <v>8</v>
      </c>
      <c r="C173" s="3" t="str">
        <f>"阮志成"</f>
        <v>阮志成</v>
      </c>
      <c r="D173" s="3" t="str">
        <f t="shared" si="43"/>
        <v>男</v>
      </c>
      <c r="E173" s="3" t="str">
        <f>"1997-01-27"</f>
        <v>1997-01-27</v>
      </c>
      <c r="F173" s="3" t="str">
        <f t="shared" si="45"/>
        <v>本科</v>
      </c>
      <c r="G173" s="3" t="str">
        <f t="shared" si="46"/>
        <v>学士</v>
      </c>
    </row>
    <row r="174" spans="1:7" ht="30" customHeight="1">
      <c r="A174" s="3">
        <v>172</v>
      </c>
      <c r="B174" s="3" t="s">
        <v>8</v>
      </c>
      <c r="C174" s="3" t="str">
        <f>"刘斌"</f>
        <v>刘斌</v>
      </c>
      <c r="D174" s="3" t="str">
        <f t="shared" si="43"/>
        <v>男</v>
      </c>
      <c r="E174" s="3" t="str">
        <f>"1987-08-31"</f>
        <v>1987-08-31</v>
      </c>
      <c r="F174" s="3" t="str">
        <f>"研究生"</f>
        <v>研究生</v>
      </c>
      <c r="G174" s="3" t="str">
        <f>"硕士"</f>
        <v>硕士</v>
      </c>
    </row>
    <row r="175" spans="1:7" ht="30" customHeight="1">
      <c r="A175" s="3">
        <v>173</v>
      </c>
      <c r="B175" s="3" t="s">
        <v>8</v>
      </c>
      <c r="C175" s="3" t="str">
        <f>"何小芳"</f>
        <v>何小芳</v>
      </c>
      <c r="D175" s="3" t="str">
        <f t="shared" si="44"/>
        <v>女</v>
      </c>
      <c r="E175" s="3" t="str">
        <f>"1995-03-09"</f>
        <v>1995-03-09</v>
      </c>
      <c r="F175" s="3" t="str">
        <f aca="true" t="shared" si="47" ref="F175:F200">"本科"</f>
        <v>本科</v>
      </c>
      <c r="G175" s="3" t="str">
        <f aca="true" t="shared" si="48" ref="G175:G200">"学士"</f>
        <v>学士</v>
      </c>
    </row>
    <row r="176" spans="1:7" ht="30" customHeight="1">
      <c r="A176" s="3">
        <v>174</v>
      </c>
      <c r="B176" s="3" t="s">
        <v>8</v>
      </c>
      <c r="C176" s="3" t="str">
        <f>"韩娟"</f>
        <v>韩娟</v>
      </c>
      <c r="D176" s="3" t="str">
        <f t="shared" si="44"/>
        <v>女</v>
      </c>
      <c r="E176" s="3" t="str">
        <f>"1994-12-06"</f>
        <v>1994-12-06</v>
      </c>
      <c r="F176" s="3" t="str">
        <f t="shared" si="47"/>
        <v>本科</v>
      </c>
      <c r="G176" s="3" t="str">
        <f t="shared" si="48"/>
        <v>学士</v>
      </c>
    </row>
    <row r="177" spans="1:7" ht="30" customHeight="1">
      <c r="A177" s="3">
        <v>175</v>
      </c>
      <c r="B177" s="3" t="s">
        <v>8</v>
      </c>
      <c r="C177" s="3" t="str">
        <f>"陈晓敏"</f>
        <v>陈晓敏</v>
      </c>
      <c r="D177" s="3" t="str">
        <f t="shared" si="44"/>
        <v>女</v>
      </c>
      <c r="E177" s="3" t="str">
        <f>"1990-11-15"</f>
        <v>1990-11-15</v>
      </c>
      <c r="F177" s="3" t="str">
        <f t="shared" si="47"/>
        <v>本科</v>
      </c>
      <c r="G177" s="3" t="str">
        <f t="shared" si="48"/>
        <v>学士</v>
      </c>
    </row>
    <row r="178" spans="1:7" ht="30" customHeight="1">
      <c r="A178" s="3">
        <v>176</v>
      </c>
      <c r="B178" s="3" t="s">
        <v>8</v>
      </c>
      <c r="C178" s="3" t="str">
        <f>"陈淑敏"</f>
        <v>陈淑敏</v>
      </c>
      <c r="D178" s="3" t="str">
        <f t="shared" si="44"/>
        <v>女</v>
      </c>
      <c r="E178" s="3" t="str">
        <f>"1995-11-19"</f>
        <v>1995-11-19</v>
      </c>
      <c r="F178" s="3" t="str">
        <f t="shared" si="47"/>
        <v>本科</v>
      </c>
      <c r="G178" s="3" t="str">
        <f t="shared" si="48"/>
        <v>学士</v>
      </c>
    </row>
    <row r="179" spans="1:7" ht="30" customHeight="1">
      <c r="A179" s="3">
        <v>177</v>
      </c>
      <c r="B179" s="3" t="s">
        <v>8</v>
      </c>
      <c r="C179" s="3" t="str">
        <f>"黄露蝉"</f>
        <v>黄露蝉</v>
      </c>
      <c r="D179" s="3" t="str">
        <f t="shared" si="44"/>
        <v>女</v>
      </c>
      <c r="E179" s="3" t="str">
        <f>"1997-02-25"</f>
        <v>1997-02-25</v>
      </c>
      <c r="F179" s="3" t="str">
        <f t="shared" si="47"/>
        <v>本科</v>
      </c>
      <c r="G179" s="3" t="str">
        <f t="shared" si="48"/>
        <v>学士</v>
      </c>
    </row>
    <row r="180" spans="1:7" ht="30" customHeight="1">
      <c r="A180" s="3">
        <v>178</v>
      </c>
      <c r="B180" s="3" t="s">
        <v>8</v>
      </c>
      <c r="C180" s="3" t="str">
        <f>"邹阿强"</f>
        <v>邹阿强</v>
      </c>
      <c r="D180" s="3" t="str">
        <f aca="true" t="shared" si="49" ref="D180:D185">"男"</f>
        <v>男</v>
      </c>
      <c r="E180" s="3" t="str">
        <f>"1990-07-04"</f>
        <v>1990-07-04</v>
      </c>
      <c r="F180" s="3" t="str">
        <f t="shared" si="47"/>
        <v>本科</v>
      </c>
      <c r="G180" s="3" t="str">
        <f t="shared" si="48"/>
        <v>学士</v>
      </c>
    </row>
    <row r="181" spans="1:7" ht="30" customHeight="1">
      <c r="A181" s="3">
        <v>179</v>
      </c>
      <c r="B181" s="3" t="s">
        <v>8</v>
      </c>
      <c r="C181" s="3" t="str">
        <f>"付成媛"</f>
        <v>付成媛</v>
      </c>
      <c r="D181" s="3" t="str">
        <f aca="true" t="shared" si="50" ref="D181:D184">"女"</f>
        <v>女</v>
      </c>
      <c r="E181" s="3" t="str">
        <f>"1987-08-30"</f>
        <v>1987-08-30</v>
      </c>
      <c r="F181" s="3" t="str">
        <f t="shared" si="47"/>
        <v>本科</v>
      </c>
      <c r="G181" s="3" t="str">
        <f t="shared" si="48"/>
        <v>学士</v>
      </c>
    </row>
    <row r="182" spans="1:7" ht="30" customHeight="1">
      <c r="A182" s="3">
        <v>180</v>
      </c>
      <c r="B182" s="3" t="s">
        <v>8</v>
      </c>
      <c r="C182" s="3" t="str">
        <f>"李茜"</f>
        <v>李茜</v>
      </c>
      <c r="D182" s="3" t="str">
        <f t="shared" si="50"/>
        <v>女</v>
      </c>
      <c r="E182" s="3" t="str">
        <f>"1990-04-27"</f>
        <v>1990-04-27</v>
      </c>
      <c r="F182" s="3" t="str">
        <f t="shared" si="47"/>
        <v>本科</v>
      </c>
      <c r="G182" s="3" t="str">
        <f t="shared" si="48"/>
        <v>学士</v>
      </c>
    </row>
    <row r="183" spans="1:7" ht="30" customHeight="1">
      <c r="A183" s="3">
        <v>181</v>
      </c>
      <c r="B183" s="3" t="s">
        <v>8</v>
      </c>
      <c r="C183" s="3" t="str">
        <f>"柳昕伟"</f>
        <v>柳昕伟</v>
      </c>
      <c r="D183" s="3" t="str">
        <f t="shared" si="49"/>
        <v>男</v>
      </c>
      <c r="E183" s="3" t="str">
        <f>"1991-02-20"</f>
        <v>1991-02-20</v>
      </c>
      <c r="F183" s="3" t="str">
        <f t="shared" si="47"/>
        <v>本科</v>
      </c>
      <c r="G183" s="3" t="str">
        <f t="shared" si="48"/>
        <v>学士</v>
      </c>
    </row>
    <row r="184" spans="1:7" ht="30" customHeight="1">
      <c r="A184" s="3">
        <v>182</v>
      </c>
      <c r="B184" s="3" t="s">
        <v>8</v>
      </c>
      <c r="C184" s="3" t="str">
        <f>"王远娜"</f>
        <v>王远娜</v>
      </c>
      <c r="D184" s="3" t="str">
        <f t="shared" si="50"/>
        <v>女</v>
      </c>
      <c r="E184" s="3" t="str">
        <f>"1997-08-29"</f>
        <v>1997-08-29</v>
      </c>
      <c r="F184" s="3" t="str">
        <f t="shared" si="47"/>
        <v>本科</v>
      </c>
      <c r="G184" s="3" t="str">
        <f t="shared" si="48"/>
        <v>学士</v>
      </c>
    </row>
    <row r="185" spans="1:7" ht="30" customHeight="1">
      <c r="A185" s="3">
        <v>183</v>
      </c>
      <c r="B185" s="3" t="s">
        <v>8</v>
      </c>
      <c r="C185" s="3" t="str">
        <f>"陆有旭"</f>
        <v>陆有旭</v>
      </c>
      <c r="D185" s="3" t="str">
        <f t="shared" si="49"/>
        <v>男</v>
      </c>
      <c r="E185" s="3" t="str">
        <f>"1992-08-24"</f>
        <v>1992-08-24</v>
      </c>
      <c r="F185" s="3" t="str">
        <f t="shared" si="47"/>
        <v>本科</v>
      </c>
      <c r="G185" s="3" t="str">
        <f t="shared" si="48"/>
        <v>学士</v>
      </c>
    </row>
    <row r="186" spans="1:7" ht="30" customHeight="1">
      <c r="A186" s="3">
        <v>184</v>
      </c>
      <c r="B186" s="3" t="s">
        <v>8</v>
      </c>
      <c r="C186" s="3" t="str">
        <f>"胡家月"</f>
        <v>胡家月</v>
      </c>
      <c r="D186" s="3" t="str">
        <f aca="true" t="shared" si="51" ref="D186:D188">"女"</f>
        <v>女</v>
      </c>
      <c r="E186" s="3" t="str">
        <f>"1995-02-15"</f>
        <v>1995-02-15</v>
      </c>
      <c r="F186" s="3" t="str">
        <f t="shared" si="47"/>
        <v>本科</v>
      </c>
      <c r="G186" s="3" t="str">
        <f t="shared" si="48"/>
        <v>学士</v>
      </c>
    </row>
    <row r="187" spans="1:7" ht="30" customHeight="1">
      <c r="A187" s="3">
        <v>185</v>
      </c>
      <c r="B187" s="3" t="s">
        <v>8</v>
      </c>
      <c r="C187" s="3" t="str">
        <f>"邓金雪"</f>
        <v>邓金雪</v>
      </c>
      <c r="D187" s="3" t="str">
        <f t="shared" si="51"/>
        <v>女</v>
      </c>
      <c r="E187" s="3" t="str">
        <f>"1992-10-11"</f>
        <v>1992-10-11</v>
      </c>
      <c r="F187" s="3" t="str">
        <f t="shared" si="47"/>
        <v>本科</v>
      </c>
      <c r="G187" s="3" t="str">
        <f t="shared" si="48"/>
        <v>学士</v>
      </c>
    </row>
    <row r="188" spans="1:7" ht="30" customHeight="1">
      <c r="A188" s="3">
        <v>186</v>
      </c>
      <c r="B188" s="3" t="s">
        <v>8</v>
      </c>
      <c r="C188" s="3" t="str">
        <f>"邢蛟男"</f>
        <v>邢蛟男</v>
      </c>
      <c r="D188" s="3" t="str">
        <f t="shared" si="51"/>
        <v>女</v>
      </c>
      <c r="E188" s="3" t="str">
        <f>"1994-12-13"</f>
        <v>1994-12-13</v>
      </c>
      <c r="F188" s="3" t="str">
        <f t="shared" si="47"/>
        <v>本科</v>
      </c>
      <c r="G188" s="3" t="str">
        <f t="shared" si="48"/>
        <v>学士</v>
      </c>
    </row>
    <row r="189" spans="1:7" ht="30" customHeight="1">
      <c r="A189" s="3">
        <v>187</v>
      </c>
      <c r="B189" s="3" t="s">
        <v>8</v>
      </c>
      <c r="C189" s="3" t="str">
        <f>"林严"</f>
        <v>林严</v>
      </c>
      <c r="D189" s="3" t="str">
        <f>"男"</f>
        <v>男</v>
      </c>
      <c r="E189" s="3" t="str">
        <f>"1990-04-29"</f>
        <v>1990-04-29</v>
      </c>
      <c r="F189" s="3" t="str">
        <f t="shared" si="47"/>
        <v>本科</v>
      </c>
      <c r="G189" s="3" t="str">
        <f t="shared" si="48"/>
        <v>学士</v>
      </c>
    </row>
    <row r="190" spans="1:7" ht="30" customHeight="1">
      <c r="A190" s="3">
        <v>188</v>
      </c>
      <c r="B190" s="3" t="s">
        <v>8</v>
      </c>
      <c r="C190" s="3" t="str">
        <f>"黄敏"</f>
        <v>黄敏</v>
      </c>
      <c r="D190" s="3" t="str">
        <f>"男"</f>
        <v>男</v>
      </c>
      <c r="E190" s="3" t="str">
        <f>"1990-08-02"</f>
        <v>1990-08-02</v>
      </c>
      <c r="F190" s="3" t="str">
        <f t="shared" si="47"/>
        <v>本科</v>
      </c>
      <c r="G190" s="3" t="str">
        <f t="shared" si="48"/>
        <v>学士</v>
      </c>
    </row>
    <row r="191" spans="1:7" ht="30" customHeight="1">
      <c r="A191" s="3">
        <v>189</v>
      </c>
      <c r="B191" s="3" t="s">
        <v>8</v>
      </c>
      <c r="C191" s="3" t="str">
        <f>"曾家琼"</f>
        <v>曾家琼</v>
      </c>
      <c r="D191" s="3" t="str">
        <f aca="true" t="shared" si="52" ref="D191:D195">"女"</f>
        <v>女</v>
      </c>
      <c r="E191" s="3" t="str">
        <f>"1994-09-15"</f>
        <v>1994-09-15</v>
      </c>
      <c r="F191" s="3" t="str">
        <f t="shared" si="47"/>
        <v>本科</v>
      </c>
      <c r="G191" s="3" t="str">
        <f t="shared" si="48"/>
        <v>学士</v>
      </c>
    </row>
    <row r="192" spans="1:7" ht="30" customHeight="1">
      <c r="A192" s="3">
        <v>190</v>
      </c>
      <c r="B192" s="3" t="s">
        <v>8</v>
      </c>
      <c r="C192" s="3" t="str">
        <f>"许燕"</f>
        <v>许燕</v>
      </c>
      <c r="D192" s="3" t="str">
        <f t="shared" si="52"/>
        <v>女</v>
      </c>
      <c r="E192" s="3" t="str">
        <f>"1995-03-16"</f>
        <v>1995-03-16</v>
      </c>
      <c r="F192" s="3" t="str">
        <f t="shared" si="47"/>
        <v>本科</v>
      </c>
      <c r="G192" s="3" t="str">
        <f t="shared" si="48"/>
        <v>学士</v>
      </c>
    </row>
    <row r="193" spans="1:7" ht="30" customHeight="1">
      <c r="A193" s="3">
        <v>191</v>
      </c>
      <c r="B193" s="3" t="s">
        <v>8</v>
      </c>
      <c r="C193" s="3" t="str">
        <f>"杨小卫"</f>
        <v>杨小卫</v>
      </c>
      <c r="D193" s="3" t="str">
        <f t="shared" si="52"/>
        <v>女</v>
      </c>
      <c r="E193" s="3" t="str">
        <f>"1994-10-18"</f>
        <v>1994-10-18</v>
      </c>
      <c r="F193" s="3" t="str">
        <f t="shared" si="47"/>
        <v>本科</v>
      </c>
      <c r="G193" s="3" t="str">
        <f t="shared" si="48"/>
        <v>学士</v>
      </c>
    </row>
    <row r="194" spans="1:7" ht="30" customHeight="1">
      <c r="A194" s="3">
        <v>192</v>
      </c>
      <c r="B194" s="3" t="s">
        <v>8</v>
      </c>
      <c r="C194" s="3" t="str">
        <f>"陈章慧"</f>
        <v>陈章慧</v>
      </c>
      <c r="D194" s="3" t="str">
        <f t="shared" si="52"/>
        <v>女</v>
      </c>
      <c r="E194" s="3" t="str">
        <f>"1996-02-23"</f>
        <v>1996-02-23</v>
      </c>
      <c r="F194" s="3" t="str">
        <f t="shared" si="47"/>
        <v>本科</v>
      </c>
      <c r="G194" s="3" t="str">
        <f t="shared" si="48"/>
        <v>学士</v>
      </c>
    </row>
    <row r="195" spans="1:7" ht="30" customHeight="1">
      <c r="A195" s="3">
        <v>193</v>
      </c>
      <c r="B195" s="3" t="s">
        <v>8</v>
      </c>
      <c r="C195" s="3" t="str">
        <f>"麦秋翠"</f>
        <v>麦秋翠</v>
      </c>
      <c r="D195" s="3" t="str">
        <f t="shared" si="52"/>
        <v>女</v>
      </c>
      <c r="E195" s="3" t="str">
        <f>"1992-11-03"</f>
        <v>1992-11-03</v>
      </c>
      <c r="F195" s="3" t="str">
        <f t="shared" si="47"/>
        <v>本科</v>
      </c>
      <c r="G195" s="3" t="str">
        <f t="shared" si="48"/>
        <v>学士</v>
      </c>
    </row>
    <row r="196" spans="1:7" ht="30" customHeight="1">
      <c r="A196" s="3">
        <v>194</v>
      </c>
      <c r="B196" s="3" t="s">
        <v>8</v>
      </c>
      <c r="C196" s="3" t="str">
        <f>"王发光"</f>
        <v>王发光</v>
      </c>
      <c r="D196" s="3" t="str">
        <f>"男"</f>
        <v>男</v>
      </c>
      <c r="E196" s="3" t="str">
        <f>"1994-02-14"</f>
        <v>1994-02-14</v>
      </c>
      <c r="F196" s="3" t="str">
        <f t="shared" si="47"/>
        <v>本科</v>
      </c>
      <c r="G196" s="3" t="str">
        <f t="shared" si="48"/>
        <v>学士</v>
      </c>
    </row>
    <row r="197" spans="1:7" ht="30" customHeight="1">
      <c r="A197" s="3">
        <v>195</v>
      </c>
      <c r="B197" s="3" t="s">
        <v>8</v>
      </c>
      <c r="C197" s="3" t="str">
        <f>"崔杨洋"</f>
        <v>崔杨洋</v>
      </c>
      <c r="D197" s="3" t="str">
        <f aca="true" t="shared" si="53" ref="D197:D202">"女"</f>
        <v>女</v>
      </c>
      <c r="E197" s="3" t="str">
        <f>"1994-06-13"</f>
        <v>1994-06-13</v>
      </c>
      <c r="F197" s="3" t="str">
        <f t="shared" si="47"/>
        <v>本科</v>
      </c>
      <c r="G197" s="3" t="str">
        <f t="shared" si="48"/>
        <v>学士</v>
      </c>
    </row>
    <row r="198" spans="1:7" ht="30" customHeight="1">
      <c r="A198" s="3">
        <v>196</v>
      </c>
      <c r="B198" s="3" t="s">
        <v>8</v>
      </c>
      <c r="C198" s="3" t="str">
        <f>"柯俊婕"</f>
        <v>柯俊婕</v>
      </c>
      <c r="D198" s="3" t="str">
        <f t="shared" si="53"/>
        <v>女</v>
      </c>
      <c r="E198" s="3" t="str">
        <f>"1987-05-08"</f>
        <v>1987-05-08</v>
      </c>
      <c r="F198" s="3" t="str">
        <f t="shared" si="47"/>
        <v>本科</v>
      </c>
      <c r="G198" s="3" t="str">
        <f t="shared" si="48"/>
        <v>学士</v>
      </c>
    </row>
    <row r="199" spans="1:7" ht="30" customHeight="1">
      <c r="A199" s="3">
        <v>197</v>
      </c>
      <c r="B199" s="3" t="s">
        <v>8</v>
      </c>
      <c r="C199" s="3" t="str">
        <f>"钟书云"</f>
        <v>钟书云</v>
      </c>
      <c r="D199" s="3" t="str">
        <f aca="true" t="shared" si="54" ref="D199:D205">"男"</f>
        <v>男</v>
      </c>
      <c r="E199" s="3" t="str">
        <f>"1997-09-25"</f>
        <v>1997-09-25</v>
      </c>
      <c r="F199" s="3" t="str">
        <f t="shared" si="47"/>
        <v>本科</v>
      </c>
      <c r="G199" s="3" t="str">
        <f t="shared" si="48"/>
        <v>学士</v>
      </c>
    </row>
    <row r="200" spans="1:7" ht="30" customHeight="1">
      <c r="A200" s="3">
        <v>198</v>
      </c>
      <c r="B200" s="3" t="s">
        <v>8</v>
      </c>
      <c r="C200" s="3" t="str">
        <f>"张佳佳"</f>
        <v>张佳佳</v>
      </c>
      <c r="D200" s="3" t="str">
        <f t="shared" si="53"/>
        <v>女</v>
      </c>
      <c r="E200" s="3" t="str">
        <f>"1992-09-17"</f>
        <v>1992-09-17</v>
      </c>
      <c r="F200" s="3" t="str">
        <f t="shared" si="47"/>
        <v>本科</v>
      </c>
      <c r="G200" s="3" t="str">
        <f t="shared" si="48"/>
        <v>学士</v>
      </c>
    </row>
    <row r="201" spans="1:7" ht="30" customHeight="1">
      <c r="A201" s="3">
        <v>199</v>
      </c>
      <c r="B201" s="3" t="s">
        <v>8</v>
      </c>
      <c r="C201" s="3" t="str">
        <f>"蔡樱"</f>
        <v>蔡樱</v>
      </c>
      <c r="D201" s="3" t="str">
        <f t="shared" si="53"/>
        <v>女</v>
      </c>
      <c r="E201" s="3" t="str">
        <f>"1995-01-11"</f>
        <v>1995-01-11</v>
      </c>
      <c r="F201" s="3" t="str">
        <f>"研究生"</f>
        <v>研究生</v>
      </c>
      <c r="G201" s="3" t="str">
        <f>"硕士"</f>
        <v>硕士</v>
      </c>
    </row>
    <row r="202" spans="1:7" ht="30" customHeight="1">
      <c r="A202" s="3">
        <v>200</v>
      </c>
      <c r="B202" s="3" t="s">
        <v>8</v>
      </c>
      <c r="C202" s="3" t="str">
        <f>"郑雅芩"</f>
        <v>郑雅芩</v>
      </c>
      <c r="D202" s="3" t="str">
        <f t="shared" si="53"/>
        <v>女</v>
      </c>
      <c r="E202" s="3" t="str">
        <f>"1997.09"</f>
        <v>1997.09</v>
      </c>
      <c r="F202" s="3" t="str">
        <f aca="true" t="shared" si="55" ref="F202:F211">"本科"</f>
        <v>本科</v>
      </c>
      <c r="G202" s="3" t="str">
        <f aca="true" t="shared" si="56" ref="G202:G211">"学士"</f>
        <v>学士</v>
      </c>
    </row>
    <row r="203" spans="1:7" ht="30" customHeight="1">
      <c r="A203" s="3">
        <v>201</v>
      </c>
      <c r="B203" s="3" t="s">
        <v>8</v>
      </c>
      <c r="C203" s="3" t="str">
        <f>"周琦力"</f>
        <v>周琦力</v>
      </c>
      <c r="D203" s="3" t="str">
        <f t="shared" si="54"/>
        <v>男</v>
      </c>
      <c r="E203" s="3" t="str">
        <f>"1991-10-03"</f>
        <v>1991-10-03</v>
      </c>
      <c r="F203" s="3" t="str">
        <f t="shared" si="55"/>
        <v>本科</v>
      </c>
      <c r="G203" s="3" t="str">
        <f t="shared" si="56"/>
        <v>学士</v>
      </c>
    </row>
    <row r="204" spans="1:7" ht="30" customHeight="1">
      <c r="A204" s="3">
        <v>202</v>
      </c>
      <c r="B204" s="3" t="s">
        <v>8</v>
      </c>
      <c r="C204" s="3" t="str">
        <f>"陈鹏"</f>
        <v>陈鹏</v>
      </c>
      <c r="D204" s="3" t="str">
        <f t="shared" si="54"/>
        <v>男</v>
      </c>
      <c r="E204" s="3" t="str">
        <f>"1993-11-06"</f>
        <v>1993-11-06</v>
      </c>
      <c r="F204" s="3" t="str">
        <f t="shared" si="55"/>
        <v>本科</v>
      </c>
      <c r="G204" s="3" t="str">
        <f t="shared" si="56"/>
        <v>学士</v>
      </c>
    </row>
    <row r="205" spans="1:7" ht="30" customHeight="1">
      <c r="A205" s="3">
        <v>203</v>
      </c>
      <c r="B205" s="3" t="s">
        <v>8</v>
      </c>
      <c r="C205" s="3" t="str">
        <f>"张旭辉"</f>
        <v>张旭辉</v>
      </c>
      <c r="D205" s="3" t="str">
        <f t="shared" si="54"/>
        <v>男</v>
      </c>
      <c r="E205" s="3" t="str">
        <f>"1985-07-24"</f>
        <v>1985-07-24</v>
      </c>
      <c r="F205" s="3" t="str">
        <f t="shared" si="55"/>
        <v>本科</v>
      </c>
      <c r="G205" s="3" t="str">
        <f t="shared" si="56"/>
        <v>学士</v>
      </c>
    </row>
    <row r="206" spans="1:7" ht="30" customHeight="1">
      <c r="A206" s="3">
        <v>204</v>
      </c>
      <c r="B206" s="3" t="s">
        <v>8</v>
      </c>
      <c r="C206" s="3" t="str">
        <f>"罗娟"</f>
        <v>罗娟</v>
      </c>
      <c r="D206" s="3" t="str">
        <f aca="true" t="shared" si="57" ref="D206:D214">"女"</f>
        <v>女</v>
      </c>
      <c r="E206" s="3" t="str">
        <f>"1997-02-21"</f>
        <v>1997-02-21</v>
      </c>
      <c r="F206" s="3" t="str">
        <f t="shared" si="55"/>
        <v>本科</v>
      </c>
      <c r="G206" s="3" t="str">
        <f t="shared" si="56"/>
        <v>学士</v>
      </c>
    </row>
    <row r="207" spans="1:7" ht="30" customHeight="1">
      <c r="A207" s="3">
        <v>205</v>
      </c>
      <c r="B207" s="3" t="s">
        <v>8</v>
      </c>
      <c r="C207" s="3" t="str">
        <f>"林燕"</f>
        <v>林燕</v>
      </c>
      <c r="D207" s="3" t="str">
        <f t="shared" si="57"/>
        <v>女</v>
      </c>
      <c r="E207" s="3" t="str">
        <f>"1993-08-19"</f>
        <v>1993-08-19</v>
      </c>
      <c r="F207" s="3" t="str">
        <f t="shared" si="55"/>
        <v>本科</v>
      </c>
      <c r="G207" s="3" t="str">
        <f t="shared" si="56"/>
        <v>学士</v>
      </c>
    </row>
    <row r="208" spans="1:7" ht="30" customHeight="1">
      <c r="A208" s="3">
        <v>206</v>
      </c>
      <c r="B208" s="3" t="s">
        <v>8</v>
      </c>
      <c r="C208" s="3" t="str">
        <f>"邢增敏"</f>
        <v>邢增敏</v>
      </c>
      <c r="D208" s="3" t="str">
        <f t="shared" si="57"/>
        <v>女</v>
      </c>
      <c r="E208" s="3" t="str">
        <f>"1995-10-25"</f>
        <v>1995-10-25</v>
      </c>
      <c r="F208" s="3" t="str">
        <f t="shared" si="55"/>
        <v>本科</v>
      </c>
      <c r="G208" s="3" t="str">
        <f t="shared" si="56"/>
        <v>学士</v>
      </c>
    </row>
    <row r="209" spans="1:7" ht="30" customHeight="1">
      <c r="A209" s="3">
        <v>207</v>
      </c>
      <c r="B209" s="3" t="s">
        <v>8</v>
      </c>
      <c r="C209" s="3" t="str">
        <f>"栾岚"</f>
        <v>栾岚</v>
      </c>
      <c r="D209" s="3" t="str">
        <f t="shared" si="57"/>
        <v>女</v>
      </c>
      <c r="E209" s="3" t="str">
        <f>"1986-11-05"</f>
        <v>1986-11-05</v>
      </c>
      <c r="F209" s="3" t="str">
        <f t="shared" si="55"/>
        <v>本科</v>
      </c>
      <c r="G209" s="3" t="str">
        <f t="shared" si="56"/>
        <v>学士</v>
      </c>
    </row>
    <row r="210" spans="1:7" ht="30" customHeight="1">
      <c r="A210" s="3">
        <v>208</v>
      </c>
      <c r="B210" s="3" t="s">
        <v>8</v>
      </c>
      <c r="C210" s="3" t="str">
        <f>"苏小妹"</f>
        <v>苏小妹</v>
      </c>
      <c r="D210" s="3" t="str">
        <f t="shared" si="57"/>
        <v>女</v>
      </c>
      <c r="E210" s="3" t="str">
        <f>"1993-10-19"</f>
        <v>1993-10-19</v>
      </c>
      <c r="F210" s="3" t="str">
        <f t="shared" si="55"/>
        <v>本科</v>
      </c>
      <c r="G210" s="3" t="str">
        <f t="shared" si="56"/>
        <v>学士</v>
      </c>
    </row>
    <row r="211" spans="1:7" ht="30" customHeight="1">
      <c r="A211" s="3">
        <v>209</v>
      </c>
      <c r="B211" s="3" t="s">
        <v>8</v>
      </c>
      <c r="C211" s="3" t="str">
        <f>"黄亚燕"</f>
        <v>黄亚燕</v>
      </c>
      <c r="D211" s="3" t="str">
        <f t="shared" si="57"/>
        <v>女</v>
      </c>
      <c r="E211" s="3" t="str">
        <f>"1988-12-22"</f>
        <v>1988-12-22</v>
      </c>
      <c r="F211" s="3" t="str">
        <f t="shared" si="55"/>
        <v>本科</v>
      </c>
      <c r="G211" s="3" t="str">
        <f t="shared" si="56"/>
        <v>学士</v>
      </c>
    </row>
    <row r="212" spans="1:7" ht="30" customHeight="1">
      <c r="A212" s="3">
        <v>210</v>
      </c>
      <c r="B212" s="3" t="s">
        <v>8</v>
      </c>
      <c r="C212" s="3" t="str">
        <f>"赵焱焱"</f>
        <v>赵焱焱</v>
      </c>
      <c r="D212" s="3" t="str">
        <f t="shared" si="57"/>
        <v>女</v>
      </c>
      <c r="E212" s="3" t="str">
        <f>"1990-04-01"</f>
        <v>1990-04-01</v>
      </c>
      <c r="F212" s="3" t="str">
        <f>"研究生"</f>
        <v>研究生</v>
      </c>
      <c r="G212" s="3" t="str">
        <f>"硕士"</f>
        <v>硕士</v>
      </c>
    </row>
    <row r="213" spans="1:7" ht="30" customHeight="1">
      <c r="A213" s="3">
        <v>211</v>
      </c>
      <c r="B213" s="3" t="s">
        <v>8</v>
      </c>
      <c r="C213" s="3" t="str">
        <f>"马丽少"</f>
        <v>马丽少</v>
      </c>
      <c r="D213" s="3" t="str">
        <f t="shared" si="57"/>
        <v>女</v>
      </c>
      <c r="E213" s="3" t="str">
        <f>"1995-02-12"</f>
        <v>1995-02-12</v>
      </c>
      <c r="F213" s="3" t="str">
        <f aca="true" t="shared" si="58" ref="F213:F218">"本科"</f>
        <v>本科</v>
      </c>
      <c r="G213" s="3" t="str">
        <f aca="true" t="shared" si="59" ref="G213:G218">"学士"</f>
        <v>学士</v>
      </c>
    </row>
    <row r="214" spans="1:7" ht="30" customHeight="1">
      <c r="A214" s="3">
        <v>212</v>
      </c>
      <c r="B214" s="3" t="s">
        <v>8</v>
      </c>
      <c r="C214" s="3" t="str">
        <f>"叶芷苗"</f>
        <v>叶芷苗</v>
      </c>
      <c r="D214" s="3" t="str">
        <f t="shared" si="57"/>
        <v>女</v>
      </c>
      <c r="E214" s="3" t="str">
        <f>"1996-04-17"</f>
        <v>1996-04-17</v>
      </c>
      <c r="F214" s="3" t="str">
        <f>"研究生"</f>
        <v>研究生</v>
      </c>
      <c r="G214" s="3" t="str">
        <f>"硕士"</f>
        <v>硕士</v>
      </c>
    </row>
    <row r="215" spans="1:7" ht="30" customHeight="1">
      <c r="A215" s="3">
        <v>213</v>
      </c>
      <c r="B215" s="3" t="s">
        <v>8</v>
      </c>
      <c r="C215" s="3" t="str">
        <f>"黎贤人"</f>
        <v>黎贤人</v>
      </c>
      <c r="D215" s="3" t="str">
        <f>"男"</f>
        <v>男</v>
      </c>
      <c r="E215" s="3" t="str">
        <f>"1996-02-04"</f>
        <v>1996-02-04</v>
      </c>
      <c r="F215" s="3" t="str">
        <f t="shared" si="58"/>
        <v>本科</v>
      </c>
      <c r="G215" s="3" t="str">
        <f t="shared" si="59"/>
        <v>学士</v>
      </c>
    </row>
    <row r="216" spans="1:7" ht="30" customHeight="1">
      <c r="A216" s="3">
        <v>214</v>
      </c>
      <c r="B216" s="3" t="s">
        <v>8</v>
      </c>
      <c r="C216" s="3" t="str">
        <f>"邢丽娜"</f>
        <v>邢丽娜</v>
      </c>
      <c r="D216" s="3" t="str">
        <f aca="true" t="shared" si="60" ref="D216:D225">"女"</f>
        <v>女</v>
      </c>
      <c r="E216" s="3" t="str">
        <f>"1991-12-29"</f>
        <v>1991-12-29</v>
      </c>
      <c r="F216" s="3" t="str">
        <f t="shared" si="58"/>
        <v>本科</v>
      </c>
      <c r="G216" s="3" t="str">
        <f t="shared" si="59"/>
        <v>学士</v>
      </c>
    </row>
    <row r="217" spans="1:7" ht="30" customHeight="1">
      <c r="A217" s="3">
        <v>215</v>
      </c>
      <c r="B217" s="3" t="s">
        <v>8</v>
      </c>
      <c r="C217" s="3" t="str">
        <f>"张在花"</f>
        <v>张在花</v>
      </c>
      <c r="D217" s="3" t="str">
        <f t="shared" si="60"/>
        <v>女</v>
      </c>
      <c r="E217" s="3" t="str">
        <f>"1990-07-04"</f>
        <v>1990-07-04</v>
      </c>
      <c r="F217" s="3" t="str">
        <f t="shared" si="58"/>
        <v>本科</v>
      </c>
      <c r="G217" s="3" t="str">
        <f t="shared" si="59"/>
        <v>学士</v>
      </c>
    </row>
    <row r="218" spans="1:7" ht="30" customHeight="1">
      <c r="A218" s="3">
        <v>216</v>
      </c>
      <c r="B218" s="3" t="s">
        <v>8</v>
      </c>
      <c r="C218" s="3" t="str">
        <f>"陈子丹"</f>
        <v>陈子丹</v>
      </c>
      <c r="D218" s="3" t="str">
        <f t="shared" si="60"/>
        <v>女</v>
      </c>
      <c r="E218" s="3" t="str">
        <f>"1993-07-18"</f>
        <v>1993-07-18</v>
      </c>
      <c r="F218" s="3" t="str">
        <f t="shared" si="58"/>
        <v>本科</v>
      </c>
      <c r="G218" s="3" t="str">
        <f t="shared" si="59"/>
        <v>学士</v>
      </c>
    </row>
    <row r="219" spans="1:7" ht="30" customHeight="1">
      <c r="A219" s="3">
        <v>217</v>
      </c>
      <c r="B219" s="3" t="s">
        <v>8</v>
      </c>
      <c r="C219" s="3" t="str">
        <f>"方娉"</f>
        <v>方娉</v>
      </c>
      <c r="D219" s="3" t="str">
        <f t="shared" si="60"/>
        <v>女</v>
      </c>
      <c r="E219" s="3" t="str">
        <f>"1988-11-27"</f>
        <v>1988-11-27</v>
      </c>
      <c r="F219" s="3" t="str">
        <f>"研究生"</f>
        <v>研究生</v>
      </c>
      <c r="G219" s="3" t="str">
        <f>"硕士"</f>
        <v>硕士</v>
      </c>
    </row>
    <row r="220" spans="1:7" ht="30" customHeight="1">
      <c r="A220" s="3">
        <v>218</v>
      </c>
      <c r="B220" s="3" t="s">
        <v>8</v>
      </c>
      <c r="C220" s="3" t="str">
        <f>"李昱雯"</f>
        <v>李昱雯</v>
      </c>
      <c r="D220" s="3" t="str">
        <f t="shared" si="60"/>
        <v>女</v>
      </c>
      <c r="E220" s="3" t="str">
        <f>"1998-03-06"</f>
        <v>1998-03-06</v>
      </c>
      <c r="F220" s="3" t="str">
        <f aca="true" t="shared" si="61" ref="F220:F283">"本科"</f>
        <v>本科</v>
      </c>
      <c r="G220" s="3" t="str">
        <f aca="true" t="shared" si="62" ref="G220:G283">"学士"</f>
        <v>学士</v>
      </c>
    </row>
    <row r="221" spans="1:7" ht="30" customHeight="1">
      <c r="A221" s="3">
        <v>219</v>
      </c>
      <c r="B221" s="3" t="s">
        <v>8</v>
      </c>
      <c r="C221" s="3" t="str">
        <f>"杜彦君"</f>
        <v>杜彦君</v>
      </c>
      <c r="D221" s="3" t="str">
        <f t="shared" si="60"/>
        <v>女</v>
      </c>
      <c r="E221" s="3" t="str">
        <f>"1988-04-07"</f>
        <v>1988-04-07</v>
      </c>
      <c r="F221" s="3" t="str">
        <f t="shared" si="61"/>
        <v>本科</v>
      </c>
      <c r="G221" s="3" t="str">
        <f t="shared" si="62"/>
        <v>学士</v>
      </c>
    </row>
    <row r="222" spans="1:7" ht="30" customHeight="1">
      <c r="A222" s="3">
        <v>220</v>
      </c>
      <c r="B222" s="3" t="s">
        <v>8</v>
      </c>
      <c r="C222" s="3" t="str">
        <f>"林芳媛"</f>
        <v>林芳媛</v>
      </c>
      <c r="D222" s="3" t="str">
        <f t="shared" si="60"/>
        <v>女</v>
      </c>
      <c r="E222" s="3" t="str">
        <f>"1993-03-08"</f>
        <v>1993-03-08</v>
      </c>
      <c r="F222" s="3" t="str">
        <f t="shared" si="61"/>
        <v>本科</v>
      </c>
      <c r="G222" s="3" t="str">
        <f t="shared" si="62"/>
        <v>学士</v>
      </c>
    </row>
    <row r="223" spans="1:7" ht="30" customHeight="1">
      <c r="A223" s="3">
        <v>221</v>
      </c>
      <c r="B223" s="3" t="s">
        <v>8</v>
      </c>
      <c r="C223" s="3" t="str">
        <f>"王政立"</f>
        <v>王政立</v>
      </c>
      <c r="D223" s="3" t="str">
        <f t="shared" si="60"/>
        <v>女</v>
      </c>
      <c r="E223" s="3" t="str">
        <f>"1990-12-05"</f>
        <v>1990-12-05</v>
      </c>
      <c r="F223" s="3" t="str">
        <f t="shared" si="61"/>
        <v>本科</v>
      </c>
      <c r="G223" s="3" t="str">
        <f t="shared" si="62"/>
        <v>学士</v>
      </c>
    </row>
    <row r="224" spans="1:7" ht="30" customHeight="1">
      <c r="A224" s="3">
        <v>222</v>
      </c>
      <c r="B224" s="3" t="s">
        <v>8</v>
      </c>
      <c r="C224" s="3" t="str">
        <f>"吴淑帆"</f>
        <v>吴淑帆</v>
      </c>
      <c r="D224" s="3" t="str">
        <f t="shared" si="60"/>
        <v>女</v>
      </c>
      <c r="E224" s="3" t="str">
        <f>"1998-04-08"</f>
        <v>1998-04-08</v>
      </c>
      <c r="F224" s="3" t="str">
        <f t="shared" si="61"/>
        <v>本科</v>
      </c>
      <c r="G224" s="3" t="str">
        <f t="shared" si="62"/>
        <v>学士</v>
      </c>
    </row>
    <row r="225" spans="1:7" ht="30" customHeight="1">
      <c r="A225" s="3">
        <v>223</v>
      </c>
      <c r="B225" s="3" t="s">
        <v>8</v>
      </c>
      <c r="C225" s="3" t="str">
        <f>"莫苏虹"</f>
        <v>莫苏虹</v>
      </c>
      <c r="D225" s="3" t="str">
        <f t="shared" si="60"/>
        <v>女</v>
      </c>
      <c r="E225" s="3" t="str">
        <f>"1992-10-18"</f>
        <v>1992-10-18</v>
      </c>
      <c r="F225" s="3" t="str">
        <f t="shared" si="61"/>
        <v>本科</v>
      </c>
      <c r="G225" s="3" t="str">
        <f t="shared" si="62"/>
        <v>学士</v>
      </c>
    </row>
    <row r="226" spans="1:7" ht="30" customHeight="1">
      <c r="A226" s="3">
        <v>224</v>
      </c>
      <c r="B226" s="3" t="s">
        <v>8</v>
      </c>
      <c r="C226" s="3" t="str">
        <f>"徐小刚"</f>
        <v>徐小刚</v>
      </c>
      <c r="D226" s="3" t="str">
        <f>"男"</f>
        <v>男</v>
      </c>
      <c r="E226" s="3" t="str">
        <f>"1987-08-14"</f>
        <v>1987-08-14</v>
      </c>
      <c r="F226" s="3" t="str">
        <f t="shared" si="61"/>
        <v>本科</v>
      </c>
      <c r="G226" s="3" t="str">
        <f t="shared" si="62"/>
        <v>学士</v>
      </c>
    </row>
    <row r="227" spans="1:7" ht="30" customHeight="1">
      <c r="A227" s="3">
        <v>225</v>
      </c>
      <c r="B227" s="3" t="s">
        <v>8</v>
      </c>
      <c r="C227" s="3" t="str">
        <f>"钟华月"</f>
        <v>钟华月</v>
      </c>
      <c r="D227" s="3" t="str">
        <f aca="true" t="shared" si="63" ref="D227:D229">"女"</f>
        <v>女</v>
      </c>
      <c r="E227" s="3" t="str">
        <f>"1987-03-07"</f>
        <v>1987-03-07</v>
      </c>
      <c r="F227" s="3" t="str">
        <f t="shared" si="61"/>
        <v>本科</v>
      </c>
      <c r="G227" s="3" t="str">
        <f t="shared" si="62"/>
        <v>学士</v>
      </c>
    </row>
    <row r="228" spans="1:7" ht="30" customHeight="1">
      <c r="A228" s="3">
        <v>226</v>
      </c>
      <c r="B228" s="3" t="s">
        <v>8</v>
      </c>
      <c r="C228" s="3" t="str">
        <f>"刘美景"</f>
        <v>刘美景</v>
      </c>
      <c r="D228" s="3" t="str">
        <f t="shared" si="63"/>
        <v>女</v>
      </c>
      <c r="E228" s="3" t="str">
        <f>"1989-03-04"</f>
        <v>1989-03-04</v>
      </c>
      <c r="F228" s="3" t="str">
        <f t="shared" si="61"/>
        <v>本科</v>
      </c>
      <c r="G228" s="3" t="str">
        <f t="shared" si="62"/>
        <v>学士</v>
      </c>
    </row>
    <row r="229" spans="1:7" ht="30" customHeight="1">
      <c r="A229" s="3">
        <v>227</v>
      </c>
      <c r="B229" s="3" t="s">
        <v>8</v>
      </c>
      <c r="C229" s="3" t="str">
        <f>"陈奎"</f>
        <v>陈奎</v>
      </c>
      <c r="D229" s="3" t="str">
        <f t="shared" si="63"/>
        <v>女</v>
      </c>
      <c r="E229" s="3" t="str">
        <f>"1996-04-15"</f>
        <v>1996-04-15</v>
      </c>
      <c r="F229" s="3" t="str">
        <f t="shared" si="61"/>
        <v>本科</v>
      </c>
      <c r="G229" s="3" t="str">
        <f t="shared" si="62"/>
        <v>学士</v>
      </c>
    </row>
    <row r="230" spans="1:7" ht="30" customHeight="1">
      <c r="A230" s="3">
        <v>228</v>
      </c>
      <c r="B230" s="3" t="s">
        <v>8</v>
      </c>
      <c r="C230" s="3" t="str">
        <f>"陈学智"</f>
        <v>陈学智</v>
      </c>
      <c r="D230" s="3" t="str">
        <f>"男"</f>
        <v>男</v>
      </c>
      <c r="E230" s="3" t="str">
        <f>"1994-03-14"</f>
        <v>1994-03-14</v>
      </c>
      <c r="F230" s="3" t="str">
        <f t="shared" si="61"/>
        <v>本科</v>
      </c>
      <c r="G230" s="3" t="str">
        <f t="shared" si="62"/>
        <v>学士</v>
      </c>
    </row>
    <row r="231" spans="1:7" ht="30" customHeight="1">
      <c r="A231" s="3">
        <v>229</v>
      </c>
      <c r="B231" s="3" t="s">
        <v>8</v>
      </c>
      <c r="C231" s="3" t="str">
        <f>"周洁"</f>
        <v>周洁</v>
      </c>
      <c r="D231" s="3" t="str">
        <f aca="true" t="shared" si="64" ref="D231:D235">"女"</f>
        <v>女</v>
      </c>
      <c r="E231" s="3" t="str">
        <f>"1995-03-04"</f>
        <v>1995-03-04</v>
      </c>
      <c r="F231" s="3" t="str">
        <f t="shared" si="61"/>
        <v>本科</v>
      </c>
      <c r="G231" s="3" t="str">
        <f t="shared" si="62"/>
        <v>学士</v>
      </c>
    </row>
    <row r="232" spans="1:7" ht="30" customHeight="1">
      <c r="A232" s="3">
        <v>230</v>
      </c>
      <c r="B232" s="3" t="s">
        <v>8</v>
      </c>
      <c r="C232" s="3" t="str">
        <f>"黄静微"</f>
        <v>黄静微</v>
      </c>
      <c r="D232" s="3" t="str">
        <f t="shared" si="64"/>
        <v>女</v>
      </c>
      <c r="E232" s="3" t="str">
        <f>"1997-07-19"</f>
        <v>1997-07-19</v>
      </c>
      <c r="F232" s="3" t="str">
        <f t="shared" si="61"/>
        <v>本科</v>
      </c>
      <c r="G232" s="3" t="str">
        <f t="shared" si="62"/>
        <v>学士</v>
      </c>
    </row>
    <row r="233" spans="1:7" ht="30" customHeight="1">
      <c r="A233" s="3">
        <v>231</v>
      </c>
      <c r="B233" s="3" t="s">
        <v>8</v>
      </c>
      <c r="C233" s="3" t="str">
        <f>"文宠斌"</f>
        <v>文宠斌</v>
      </c>
      <c r="D233" s="3" t="str">
        <f>"男"</f>
        <v>男</v>
      </c>
      <c r="E233" s="3" t="str">
        <f>"1993-07-29"</f>
        <v>1993-07-29</v>
      </c>
      <c r="F233" s="3" t="str">
        <f t="shared" si="61"/>
        <v>本科</v>
      </c>
      <c r="G233" s="3" t="str">
        <f t="shared" si="62"/>
        <v>学士</v>
      </c>
    </row>
    <row r="234" spans="1:7" ht="30" customHeight="1">
      <c r="A234" s="3">
        <v>232</v>
      </c>
      <c r="B234" s="3" t="s">
        <v>8</v>
      </c>
      <c r="C234" s="3" t="str">
        <f>"武梦璇"</f>
        <v>武梦璇</v>
      </c>
      <c r="D234" s="3" t="str">
        <f t="shared" si="64"/>
        <v>女</v>
      </c>
      <c r="E234" s="3" t="str">
        <f>"1997-04-13"</f>
        <v>1997-04-13</v>
      </c>
      <c r="F234" s="3" t="str">
        <f t="shared" si="61"/>
        <v>本科</v>
      </c>
      <c r="G234" s="3" t="str">
        <f t="shared" si="62"/>
        <v>学士</v>
      </c>
    </row>
    <row r="235" spans="1:7" ht="30" customHeight="1">
      <c r="A235" s="3">
        <v>233</v>
      </c>
      <c r="B235" s="3" t="s">
        <v>8</v>
      </c>
      <c r="C235" s="3" t="str">
        <f>"何才丁"</f>
        <v>何才丁</v>
      </c>
      <c r="D235" s="3" t="str">
        <f t="shared" si="64"/>
        <v>女</v>
      </c>
      <c r="E235" s="3" t="str">
        <f>"1995-10-15"</f>
        <v>1995-10-15</v>
      </c>
      <c r="F235" s="3" t="str">
        <f t="shared" si="61"/>
        <v>本科</v>
      </c>
      <c r="G235" s="3" t="str">
        <f t="shared" si="62"/>
        <v>学士</v>
      </c>
    </row>
    <row r="236" spans="1:7" ht="30" customHeight="1">
      <c r="A236" s="3">
        <v>234</v>
      </c>
      <c r="B236" s="3" t="s">
        <v>8</v>
      </c>
      <c r="C236" s="3" t="str">
        <f>"王凯业"</f>
        <v>王凯业</v>
      </c>
      <c r="D236" s="3" t="str">
        <f>"男"</f>
        <v>男</v>
      </c>
      <c r="E236" s="3" t="str">
        <f>"1993-06-15"</f>
        <v>1993-06-15</v>
      </c>
      <c r="F236" s="3" t="str">
        <f t="shared" si="61"/>
        <v>本科</v>
      </c>
      <c r="G236" s="3" t="str">
        <f t="shared" si="62"/>
        <v>学士</v>
      </c>
    </row>
    <row r="237" spans="1:7" ht="30" customHeight="1">
      <c r="A237" s="3">
        <v>235</v>
      </c>
      <c r="B237" s="3" t="s">
        <v>8</v>
      </c>
      <c r="C237" s="3" t="str">
        <f>"黄莹"</f>
        <v>黄莹</v>
      </c>
      <c r="D237" s="3" t="str">
        <f aca="true" t="shared" si="65" ref="D237:D243">"女"</f>
        <v>女</v>
      </c>
      <c r="E237" s="3" t="str">
        <f>"1997-02-09"</f>
        <v>1997-02-09</v>
      </c>
      <c r="F237" s="3" t="str">
        <f t="shared" si="61"/>
        <v>本科</v>
      </c>
      <c r="G237" s="3" t="str">
        <f t="shared" si="62"/>
        <v>学士</v>
      </c>
    </row>
    <row r="238" spans="1:7" ht="30" customHeight="1">
      <c r="A238" s="3">
        <v>236</v>
      </c>
      <c r="B238" s="3" t="s">
        <v>8</v>
      </c>
      <c r="C238" s="3" t="str">
        <f>"谭卡"</f>
        <v>谭卡</v>
      </c>
      <c r="D238" s="3" t="str">
        <f t="shared" si="65"/>
        <v>女</v>
      </c>
      <c r="E238" s="3" t="str">
        <f>"1992-01-20"</f>
        <v>1992-01-20</v>
      </c>
      <c r="F238" s="3" t="str">
        <f t="shared" si="61"/>
        <v>本科</v>
      </c>
      <c r="G238" s="3" t="str">
        <f t="shared" si="62"/>
        <v>学士</v>
      </c>
    </row>
    <row r="239" spans="1:7" ht="30" customHeight="1">
      <c r="A239" s="3">
        <v>237</v>
      </c>
      <c r="B239" s="3" t="s">
        <v>8</v>
      </c>
      <c r="C239" s="3" t="str">
        <f>"陈艺瑾"</f>
        <v>陈艺瑾</v>
      </c>
      <c r="D239" s="3" t="str">
        <f t="shared" si="65"/>
        <v>女</v>
      </c>
      <c r="E239" s="3" t="str">
        <f>"1992-06-07"</f>
        <v>1992-06-07</v>
      </c>
      <c r="F239" s="3" t="str">
        <f t="shared" si="61"/>
        <v>本科</v>
      </c>
      <c r="G239" s="3" t="str">
        <f t="shared" si="62"/>
        <v>学士</v>
      </c>
    </row>
    <row r="240" spans="1:7" ht="30" customHeight="1">
      <c r="A240" s="3">
        <v>238</v>
      </c>
      <c r="B240" s="3" t="s">
        <v>8</v>
      </c>
      <c r="C240" s="3" t="str">
        <f>"许娴"</f>
        <v>许娴</v>
      </c>
      <c r="D240" s="3" t="str">
        <f t="shared" si="65"/>
        <v>女</v>
      </c>
      <c r="E240" s="3" t="str">
        <f>"1995-01-11"</f>
        <v>1995-01-11</v>
      </c>
      <c r="F240" s="3" t="str">
        <f t="shared" si="61"/>
        <v>本科</v>
      </c>
      <c r="G240" s="3" t="str">
        <f t="shared" si="62"/>
        <v>学士</v>
      </c>
    </row>
    <row r="241" spans="1:7" ht="30" customHeight="1">
      <c r="A241" s="3">
        <v>239</v>
      </c>
      <c r="B241" s="3" t="s">
        <v>8</v>
      </c>
      <c r="C241" s="3" t="str">
        <f>"黄小倩"</f>
        <v>黄小倩</v>
      </c>
      <c r="D241" s="3" t="str">
        <f t="shared" si="65"/>
        <v>女</v>
      </c>
      <c r="E241" s="3" t="str">
        <f>"1992-04-19"</f>
        <v>1992-04-19</v>
      </c>
      <c r="F241" s="3" t="str">
        <f t="shared" si="61"/>
        <v>本科</v>
      </c>
      <c r="G241" s="3" t="str">
        <f t="shared" si="62"/>
        <v>学士</v>
      </c>
    </row>
    <row r="242" spans="1:7" ht="30" customHeight="1">
      <c r="A242" s="3">
        <v>240</v>
      </c>
      <c r="B242" s="3" t="s">
        <v>8</v>
      </c>
      <c r="C242" s="3" t="str">
        <f>"陈慧玲"</f>
        <v>陈慧玲</v>
      </c>
      <c r="D242" s="3" t="str">
        <f t="shared" si="65"/>
        <v>女</v>
      </c>
      <c r="E242" s="3" t="str">
        <f>"1997-07-09"</f>
        <v>1997-07-09</v>
      </c>
      <c r="F242" s="3" t="str">
        <f t="shared" si="61"/>
        <v>本科</v>
      </c>
      <c r="G242" s="3" t="str">
        <f t="shared" si="62"/>
        <v>学士</v>
      </c>
    </row>
    <row r="243" spans="1:7" ht="30" customHeight="1">
      <c r="A243" s="3">
        <v>241</v>
      </c>
      <c r="B243" s="3" t="s">
        <v>8</v>
      </c>
      <c r="C243" s="3" t="str">
        <f>"周学慧"</f>
        <v>周学慧</v>
      </c>
      <c r="D243" s="3" t="str">
        <f t="shared" si="65"/>
        <v>女</v>
      </c>
      <c r="E243" s="3" t="str">
        <f>"1996-12-30"</f>
        <v>1996-12-30</v>
      </c>
      <c r="F243" s="3" t="str">
        <f t="shared" si="61"/>
        <v>本科</v>
      </c>
      <c r="G243" s="3" t="str">
        <f t="shared" si="62"/>
        <v>学士</v>
      </c>
    </row>
    <row r="244" spans="1:7" ht="30" customHeight="1">
      <c r="A244" s="3">
        <v>242</v>
      </c>
      <c r="B244" s="3" t="s">
        <v>8</v>
      </c>
      <c r="C244" s="3" t="str">
        <f>"李杰"</f>
        <v>李杰</v>
      </c>
      <c r="D244" s="3" t="str">
        <f>"男"</f>
        <v>男</v>
      </c>
      <c r="E244" s="3" t="str">
        <f>"1994-07-12"</f>
        <v>1994-07-12</v>
      </c>
      <c r="F244" s="3" t="str">
        <f t="shared" si="61"/>
        <v>本科</v>
      </c>
      <c r="G244" s="3" t="str">
        <f t="shared" si="62"/>
        <v>学士</v>
      </c>
    </row>
    <row r="245" spans="1:7" ht="30" customHeight="1">
      <c r="A245" s="3">
        <v>243</v>
      </c>
      <c r="B245" s="3" t="s">
        <v>8</v>
      </c>
      <c r="C245" s="3" t="str">
        <f>"张敬曼"</f>
        <v>张敬曼</v>
      </c>
      <c r="D245" s="3" t="str">
        <f aca="true" t="shared" si="66" ref="D245:D254">"女"</f>
        <v>女</v>
      </c>
      <c r="E245" s="3" t="str">
        <f>"1997-10-25"</f>
        <v>1997-10-25</v>
      </c>
      <c r="F245" s="3" t="str">
        <f t="shared" si="61"/>
        <v>本科</v>
      </c>
      <c r="G245" s="3" t="str">
        <f t="shared" si="62"/>
        <v>学士</v>
      </c>
    </row>
    <row r="246" spans="1:7" ht="30" customHeight="1">
      <c r="A246" s="3">
        <v>244</v>
      </c>
      <c r="B246" s="3" t="s">
        <v>8</v>
      </c>
      <c r="C246" s="3" t="str">
        <f>"曾光"</f>
        <v>曾光</v>
      </c>
      <c r="D246" s="3" t="str">
        <f>"男"</f>
        <v>男</v>
      </c>
      <c r="E246" s="3" t="str">
        <f>"1996-11-16"</f>
        <v>1996-11-16</v>
      </c>
      <c r="F246" s="3" t="str">
        <f t="shared" si="61"/>
        <v>本科</v>
      </c>
      <c r="G246" s="3" t="str">
        <f t="shared" si="62"/>
        <v>学士</v>
      </c>
    </row>
    <row r="247" spans="1:7" ht="30" customHeight="1">
      <c r="A247" s="3">
        <v>245</v>
      </c>
      <c r="B247" s="3" t="s">
        <v>8</v>
      </c>
      <c r="C247" s="3" t="str">
        <f>"桂晓玲"</f>
        <v>桂晓玲</v>
      </c>
      <c r="D247" s="3" t="str">
        <f t="shared" si="66"/>
        <v>女</v>
      </c>
      <c r="E247" s="3" t="str">
        <f>"1996-12-02"</f>
        <v>1996-12-02</v>
      </c>
      <c r="F247" s="3" t="str">
        <f t="shared" si="61"/>
        <v>本科</v>
      </c>
      <c r="G247" s="3" t="str">
        <f t="shared" si="62"/>
        <v>学士</v>
      </c>
    </row>
    <row r="248" spans="1:7" ht="30" customHeight="1">
      <c r="A248" s="3">
        <v>246</v>
      </c>
      <c r="B248" s="3" t="s">
        <v>8</v>
      </c>
      <c r="C248" s="3" t="str">
        <f>"黄小雪"</f>
        <v>黄小雪</v>
      </c>
      <c r="D248" s="3" t="str">
        <f t="shared" si="66"/>
        <v>女</v>
      </c>
      <c r="E248" s="3" t="str">
        <f>"1994-10-20"</f>
        <v>1994-10-20</v>
      </c>
      <c r="F248" s="3" t="str">
        <f t="shared" si="61"/>
        <v>本科</v>
      </c>
      <c r="G248" s="3" t="str">
        <f t="shared" si="62"/>
        <v>学士</v>
      </c>
    </row>
    <row r="249" spans="1:7" ht="30" customHeight="1">
      <c r="A249" s="3">
        <v>247</v>
      </c>
      <c r="B249" s="3" t="s">
        <v>8</v>
      </c>
      <c r="C249" s="3" t="str">
        <f>"陈阿灵"</f>
        <v>陈阿灵</v>
      </c>
      <c r="D249" s="3" t="str">
        <f t="shared" si="66"/>
        <v>女</v>
      </c>
      <c r="E249" s="3" t="str">
        <f>"1990-07-25"</f>
        <v>1990-07-25</v>
      </c>
      <c r="F249" s="3" t="str">
        <f t="shared" si="61"/>
        <v>本科</v>
      </c>
      <c r="G249" s="3" t="str">
        <f t="shared" si="62"/>
        <v>学士</v>
      </c>
    </row>
    <row r="250" spans="1:7" ht="30" customHeight="1">
      <c r="A250" s="3">
        <v>248</v>
      </c>
      <c r="B250" s="3" t="s">
        <v>8</v>
      </c>
      <c r="C250" s="3" t="str">
        <f>"刘振欢"</f>
        <v>刘振欢</v>
      </c>
      <c r="D250" s="3" t="str">
        <f t="shared" si="66"/>
        <v>女</v>
      </c>
      <c r="E250" s="3" t="str">
        <f>"1993-07-21"</f>
        <v>1993-07-21</v>
      </c>
      <c r="F250" s="3" t="str">
        <f t="shared" si="61"/>
        <v>本科</v>
      </c>
      <c r="G250" s="3" t="str">
        <f t="shared" si="62"/>
        <v>学士</v>
      </c>
    </row>
    <row r="251" spans="1:7" ht="30" customHeight="1">
      <c r="A251" s="3">
        <v>249</v>
      </c>
      <c r="B251" s="3" t="s">
        <v>8</v>
      </c>
      <c r="C251" s="3" t="str">
        <f>"邢晶"</f>
        <v>邢晶</v>
      </c>
      <c r="D251" s="3" t="str">
        <f t="shared" si="66"/>
        <v>女</v>
      </c>
      <c r="E251" s="3" t="str">
        <f>"1995-12-05"</f>
        <v>1995-12-05</v>
      </c>
      <c r="F251" s="3" t="str">
        <f t="shared" si="61"/>
        <v>本科</v>
      </c>
      <c r="G251" s="3" t="str">
        <f t="shared" si="62"/>
        <v>学士</v>
      </c>
    </row>
    <row r="252" spans="1:7" ht="30" customHeight="1">
      <c r="A252" s="3">
        <v>250</v>
      </c>
      <c r="B252" s="3" t="s">
        <v>8</v>
      </c>
      <c r="C252" s="3" t="str">
        <f>"裴珏"</f>
        <v>裴珏</v>
      </c>
      <c r="D252" s="3" t="str">
        <f t="shared" si="66"/>
        <v>女</v>
      </c>
      <c r="E252" s="3" t="str">
        <f>"1990-01-27"</f>
        <v>1990-01-27</v>
      </c>
      <c r="F252" s="3" t="str">
        <f t="shared" si="61"/>
        <v>本科</v>
      </c>
      <c r="G252" s="3" t="str">
        <f t="shared" si="62"/>
        <v>学士</v>
      </c>
    </row>
    <row r="253" spans="1:7" ht="30" customHeight="1">
      <c r="A253" s="3">
        <v>251</v>
      </c>
      <c r="B253" s="3" t="s">
        <v>8</v>
      </c>
      <c r="C253" s="3" t="str">
        <f>"黄紫瑶"</f>
        <v>黄紫瑶</v>
      </c>
      <c r="D253" s="3" t="str">
        <f t="shared" si="66"/>
        <v>女</v>
      </c>
      <c r="E253" s="3" t="str">
        <f>"1993-07-03"</f>
        <v>1993-07-03</v>
      </c>
      <c r="F253" s="3" t="str">
        <f t="shared" si="61"/>
        <v>本科</v>
      </c>
      <c r="G253" s="3" t="str">
        <f t="shared" si="62"/>
        <v>学士</v>
      </c>
    </row>
    <row r="254" spans="1:7" ht="30" customHeight="1">
      <c r="A254" s="3">
        <v>252</v>
      </c>
      <c r="B254" s="3" t="s">
        <v>8</v>
      </c>
      <c r="C254" s="3" t="str">
        <f>"林永琪"</f>
        <v>林永琪</v>
      </c>
      <c r="D254" s="3" t="str">
        <f t="shared" si="66"/>
        <v>女</v>
      </c>
      <c r="E254" s="3" t="str">
        <f>"1997-08-02"</f>
        <v>1997-08-02</v>
      </c>
      <c r="F254" s="3" t="str">
        <f t="shared" si="61"/>
        <v>本科</v>
      </c>
      <c r="G254" s="3" t="str">
        <f t="shared" si="62"/>
        <v>学士</v>
      </c>
    </row>
    <row r="255" spans="1:7" ht="30" customHeight="1">
      <c r="A255" s="3">
        <v>253</v>
      </c>
      <c r="B255" s="3" t="s">
        <v>8</v>
      </c>
      <c r="C255" s="3" t="str">
        <f>"符令昌"</f>
        <v>符令昌</v>
      </c>
      <c r="D255" s="3" t="str">
        <f>"男"</f>
        <v>男</v>
      </c>
      <c r="E255" s="3" t="str">
        <f>"1995-06-07"</f>
        <v>1995-06-07</v>
      </c>
      <c r="F255" s="3" t="str">
        <f t="shared" si="61"/>
        <v>本科</v>
      </c>
      <c r="G255" s="3" t="str">
        <f t="shared" si="62"/>
        <v>学士</v>
      </c>
    </row>
    <row r="256" spans="1:7" ht="30" customHeight="1">
      <c r="A256" s="3">
        <v>254</v>
      </c>
      <c r="B256" s="3" t="s">
        <v>8</v>
      </c>
      <c r="C256" s="3" t="str">
        <f>"符艳媚"</f>
        <v>符艳媚</v>
      </c>
      <c r="D256" s="3" t="str">
        <f aca="true" t="shared" si="67" ref="D256:D258">"女"</f>
        <v>女</v>
      </c>
      <c r="E256" s="3" t="str">
        <f>"1997-05-25"</f>
        <v>1997-05-25</v>
      </c>
      <c r="F256" s="3" t="str">
        <f t="shared" si="61"/>
        <v>本科</v>
      </c>
      <c r="G256" s="3" t="str">
        <f t="shared" si="62"/>
        <v>学士</v>
      </c>
    </row>
    <row r="257" spans="1:7" ht="30" customHeight="1">
      <c r="A257" s="3">
        <v>255</v>
      </c>
      <c r="B257" s="3" t="s">
        <v>8</v>
      </c>
      <c r="C257" s="3" t="str">
        <f>"卢健瞳"</f>
        <v>卢健瞳</v>
      </c>
      <c r="D257" s="3" t="str">
        <f t="shared" si="67"/>
        <v>女</v>
      </c>
      <c r="E257" s="3" t="str">
        <f>"1999-01-19"</f>
        <v>1999-01-19</v>
      </c>
      <c r="F257" s="3" t="str">
        <f t="shared" si="61"/>
        <v>本科</v>
      </c>
      <c r="G257" s="3" t="str">
        <f t="shared" si="62"/>
        <v>学士</v>
      </c>
    </row>
    <row r="258" spans="1:7" ht="30" customHeight="1">
      <c r="A258" s="3">
        <v>256</v>
      </c>
      <c r="B258" s="3" t="s">
        <v>8</v>
      </c>
      <c r="C258" s="3" t="str">
        <f>"孙如静"</f>
        <v>孙如静</v>
      </c>
      <c r="D258" s="3" t="str">
        <f t="shared" si="67"/>
        <v>女</v>
      </c>
      <c r="E258" s="3" t="str">
        <f>"1996-02-07"</f>
        <v>1996-02-07</v>
      </c>
      <c r="F258" s="3" t="str">
        <f t="shared" si="61"/>
        <v>本科</v>
      </c>
      <c r="G258" s="3" t="str">
        <f t="shared" si="62"/>
        <v>学士</v>
      </c>
    </row>
    <row r="259" spans="1:7" ht="30" customHeight="1">
      <c r="A259" s="3">
        <v>257</v>
      </c>
      <c r="B259" s="3" t="s">
        <v>8</v>
      </c>
      <c r="C259" s="3" t="str">
        <f>"曾令诚"</f>
        <v>曾令诚</v>
      </c>
      <c r="D259" s="3" t="str">
        <f>"男"</f>
        <v>男</v>
      </c>
      <c r="E259" s="3" t="str">
        <f>"1992-01-16"</f>
        <v>1992-01-16</v>
      </c>
      <c r="F259" s="3" t="str">
        <f t="shared" si="61"/>
        <v>本科</v>
      </c>
      <c r="G259" s="3" t="str">
        <f t="shared" si="62"/>
        <v>学士</v>
      </c>
    </row>
    <row r="260" spans="1:7" ht="30" customHeight="1">
      <c r="A260" s="3">
        <v>258</v>
      </c>
      <c r="B260" s="3" t="s">
        <v>8</v>
      </c>
      <c r="C260" s="3" t="str">
        <f>" 吴清虹"</f>
        <v> 吴清虹</v>
      </c>
      <c r="D260" s="3" t="str">
        <f aca="true" t="shared" si="68" ref="D260:D268">"女"</f>
        <v>女</v>
      </c>
      <c r="E260" s="3" t="str">
        <f>"1995-08-01"</f>
        <v>1995-08-01</v>
      </c>
      <c r="F260" s="3" t="str">
        <f t="shared" si="61"/>
        <v>本科</v>
      </c>
      <c r="G260" s="3" t="str">
        <f t="shared" si="62"/>
        <v>学士</v>
      </c>
    </row>
    <row r="261" spans="1:7" ht="30" customHeight="1">
      <c r="A261" s="3">
        <v>259</v>
      </c>
      <c r="B261" s="3" t="s">
        <v>8</v>
      </c>
      <c r="C261" s="3" t="str">
        <f>"孙琦"</f>
        <v>孙琦</v>
      </c>
      <c r="D261" s="3" t="str">
        <f t="shared" si="68"/>
        <v>女</v>
      </c>
      <c r="E261" s="3" t="str">
        <f>"1998.07"</f>
        <v>1998.07</v>
      </c>
      <c r="F261" s="3" t="str">
        <f t="shared" si="61"/>
        <v>本科</v>
      </c>
      <c r="G261" s="3" t="str">
        <f t="shared" si="62"/>
        <v>学士</v>
      </c>
    </row>
    <row r="262" spans="1:7" ht="30" customHeight="1">
      <c r="A262" s="3">
        <v>260</v>
      </c>
      <c r="B262" s="3" t="s">
        <v>8</v>
      </c>
      <c r="C262" s="3" t="str">
        <f>"陈开雄"</f>
        <v>陈开雄</v>
      </c>
      <c r="D262" s="3" t="str">
        <f>"男"</f>
        <v>男</v>
      </c>
      <c r="E262" s="3" t="str">
        <f>"1995-08-10"</f>
        <v>1995-08-10</v>
      </c>
      <c r="F262" s="3" t="str">
        <f t="shared" si="61"/>
        <v>本科</v>
      </c>
      <c r="G262" s="3" t="str">
        <f t="shared" si="62"/>
        <v>学士</v>
      </c>
    </row>
    <row r="263" spans="1:7" ht="30" customHeight="1">
      <c r="A263" s="3">
        <v>261</v>
      </c>
      <c r="B263" s="3" t="s">
        <v>8</v>
      </c>
      <c r="C263" s="3" t="str">
        <f>"张翠婉"</f>
        <v>张翠婉</v>
      </c>
      <c r="D263" s="3" t="str">
        <f t="shared" si="68"/>
        <v>女</v>
      </c>
      <c r="E263" s="3" t="str">
        <f>"1995-11-18"</f>
        <v>1995-11-18</v>
      </c>
      <c r="F263" s="3" t="str">
        <f t="shared" si="61"/>
        <v>本科</v>
      </c>
      <c r="G263" s="3" t="str">
        <f t="shared" si="62"/>
        <v>学士</v>
      </c>
    </row>
    <row r="264" spans="1:7" ht="30" customHeight="1">
      <c r="A264" s="3">
        <v>262</v>
      </c>
      <c r="B264" s="3" t="s">
        <v>8</v>
      </c>
      <c r="C264" s="3" t="str">
        <f>"林媛媛"</f>
        <v>林媛媛</v>
      </c>
      <c r="D264" s="3" t="str">
        <f t="shared" si="68"/>
        <v>女</v>
      </c>
      <c r="E264" s="3" t="str">
        <f>"1996-10-10"</f>
        <v>1996-10-10</v>
      </c>
      <c r="F264" s="3" t="str">
        <f t="shared" si="61"/>
        <v>本科</v>
      </c>
      <c r="G264" s="3" t="str">
        <f t="shared" si="62"/>
        <v>学士</v>
      </c>
    </row>
    <row r="265" spans="1:7" ht="30" customHeight="1">
      <c r="A265" s="3">
        <v>263</v>
      </c>
      <c r="B265" s="3" t="s">
        <v>8</v>
      </c>
      <c r="C265" s="3" t="str">
        <f>"曾令菲"</f>
        <v>曾令菲</v>
      </c>
      <c r="D265" s="3" t="str">
        <f t="shared" si="68"/>
        <v>女</v>
      </c>
      <c r="E265" s="3" t="str">
        <f>"1998-10-19"</f>
        <v>1998-10-19</v>
      </c>
      <c r="F265" s="3" t="str">
        <f t="shared" si="61"/>
        <v>本科</v>
      </c>
      <c r="G265" s="3" t="str">
        <f t="shared" si="62"/>
        <v>学士</v>
      </c>
    </row>
    <row r="266" spans="1:7" ht="30" customHeight="1">
      <c r="A266" s="3">
        <v>264</v>
      </c>
      <c r="B266" s="3" t="s">
        <v>8</v>
      </c>
      <c r="C266" s="3" t="str">
        <f>"陈言言"</f>
        <v>陈言言</v>
      </c>
      <c r="D266" s="3" t="str">
        <f t="shared" si="68"/>
        <v>女</v>
      </c>
      <c r="E266" s="3" t="str">
        <f>"1995-02-22"</f>
        <v>1995-02-22</v>
      </c>
      <c r="F266" s="3" t="str">
        <f t="shared" si="61"/>
        <v>本科</v>
      </c>
      <c r="G266" s="3" t="str">
        <f t="shared" si="62"/>
        <v>学士</v>
      </c>
    </row>
    <row r="267" spans="1:7" ht="30" customHeight="1">
      <c r="A267" s="3">
        <v>265</v>
      </c>
      <c r="B267" s="3" t="s">
        <v>8</v>
      </c>
      <c r="C267" s="3" t="str">
        <f>"何薇"</f>
        <v>何薇</v>
      </c>
      <c r="D267" s="3" t="str">
        <f t="shared" si="68"/>
        <v>女</v>
      </c>
      <c r="E267" s="3" t="str">
        <f>"1992-04-26"</f>
        <v>1992-04-26</v>
      </c>
      <c r="F267" s="3" t="str">
        <f t="shared" si="61"/>
        <v>本科</v>
      </c>
      <c r="G267" s="3" t="str">
        <f t="shared" si="62"/>
        <v>学士</v>
      </c>
    </row>
    <row r="268" spans="1:7" ht="30" customHeight="1">
      <c r="A268" s="3">
        <v>266</v>
      </c>
      <c r="B268" s="3" t="s">
        <v>8</v>
      </c>
      <c r="C268" s="3" t="str">
        <f>"邓晓敏"</f>
        <v>邓晓敏</v>
      </c>
      <c r="D268" s="3" t="str">
        <f t="shared" si="68"/>
        <v>女</v>
      </c>
      <c r="E268" s="3" t="str">
        <f>"1993-06-08"</f>
        <v>1993-06-08</v>
      </c>
      <c r="F268" s="3" t="str">
        <f t="shared" si="61"/>
        <v>本科</v>
      </c>
      <c r="G268" s="3" t="str">
        <f t="shared" si="62"/>
        <v>学士</v>
      </c>
    </row>
    <row r="269" spans="1:7" ht="30" customHeight="1">
      <c r="A269" s="3">
        <v>267</v>
      </c>
      <c r="B269" s="3" t="s">
        <v>8</v>
      </c>
      <c r="C269" s="3" t="str">
        <f>"余绍圣"</f>
        <v>余绍圣</v>
      </c>
      <c r="D269" s="3" t="str">
        <f aca="true" t="shared" si="69" ref="D269:D273">"男"</f>
        <v>男</v>
      </c>
      <c r="E269" s="3" t="str">
        <f>"1997-04-29"</f>
        <v>1997-04-29</v>
      </c>
      <c r="F269" s="3" t="str">
        <f t="shared" si="61"/>
        <v>本科</v>
      </c>
      <c r="G269" s="3" t="str">
        <f t="shared" si="62"/>
        <v>学士</v>
      </c>
    </row>
    <row r="270" spans="1:7" ht="30" customHeight="1">
      <c r="A270" s="3">
        <v>268</v>
      </c>
      <c r="B270" s="3" t="s">
        <v>8</v>
      </c>
      <c r="C270" s="3" t="str">
        <f>"周进宝"</f>
        <v>周进宝</v>
      </c>
      <c r="D270" s="3" t="str">
        <f aca="true" t="shared" si="70" ref="D270:D275">"女"</f>
        <v>女</v>
      </c>
      <c r="E270" s="3" t="str">
        <f>"1995-08-28"</f>
        <v>1995-08-28</v>
      </c>
      <c r="F270" s="3" t="str">
        <f t="shared" si="61"/>
        <v>本科</v>
      </c>
      <c r="G270" s="3" t="str">
        <f t="shared" si="62"/>
        <v>学士</v>
      </c>
    </row>
    <row r="271" spans="1:7" ht="30" customHeight="1">
      <c r="A271" s="3">
        <v>269</v>
      </c>
      <c r="B271" s="3" t="s">
        <v>8</v>
      </c>
      <c r="C271" s="3" t="str">
        <f>"马巧妹"</f>
        <v>马巧妹</v>
      </c>
      <c r="D271" s="3" t="str">
        <f t="shared" si="70"/>
        <v>女</v>
      </c>
      <c r="E271" s="3" t="str">
        <f>"1996-07-30"</f>
        <v>1996-07-30</v>
      </c>
      <c r="F271" s="3" t="str">
        <f t="shared" si="61"/>
        <v>本科</v>
      </c>
      <c r="G271" s="3" t="str">
        <f t="shared" si="62"/>
        <v>学士</v>
      </c>
    </row>
    <row r="272" spans="1:7" ht="30" customHeight="1">
      <c r="A272" s="3">
        <v>270</v>
      </c>
      <c r="B272" s="3" t="s">
        <v>8</v>
      </c>
      <c r="C272" s="3" t="str">
        <f>"洪起彪"</f>
        <v>洪起彪</v>
      </c>
      <c r="D272" s="3" t="str">
        <f t="shared" si="69"/>
        <v>男</v>
      </c>
      <c r="E272" s="3" t="str">
        <f>"1993-05-14"</f>
        <v>1993-05-14</v>
      </c>
      <c r="F272" s="3" t="str">
        <f t="shared" si="61"/>
        <v>本科</v>
      </c>
      <c r="G272" s="3" t="str">
        <f t="shared" si="62"/>
        <v>学士</v>
      </c>
    </row>
    <row r="273" spans="1:7" ht="30" customHeight="1">
      <c r="A273" s="3">
        <v>271</v>
      </c>
      <c r="B273" s="3" t="s">
        <v>8</v>
      </c>
      <c r="C273" s="3" t="str">
        <f>"高甲晨"</f>
        <v>高甲晨</v>
      </c>
      <c r="D273" s="3" t="str">
        <f t="shared" si="69"/>
        <v>男</v>
      </c>
      <c r="E273" s="3" t="str">
        <f>"1993-07-24"</f>
        <v>1993-07-24</v>
      </c>
      <c r="F273" s="3" t="str">
        <f t="shared" si="61"/>
        <v>本科</v>
      </c>
      <c r="G273" s="3" t="str">
        <f t="shared" si="62"/>
        <v>学士</v>
      </c>
    </row>
    <row r="274" spans="1:7" ht="30" customHeight="1">
      <c r="A274" s="3">
        <v>272</v>
      </c>
      <c r="B274" s="3" t="s">
        <v>8</v>
      </c>
      <c r="C274" s="3" t="str">
        <f>"陈泽莲"</f>
        <v>陈泽莲</v>
      </c>
      <c r="D274" s="3" t="str">
        <f t="shared" si="70"/>
        <v>女</v>
      </c>
      <c r="E274" s="3" t="str">
        <f>"1992-04-24"</f>
        <v>1992-04-24</v>
      </c>
      <c r="F274" s="3" t="str">
        <f t="shared" si="61"/>
        <v>本科</v>
      </c>
      <c r="G274" s="3" t="str">
        <f t="shared" si="62"/>
        <v>学士</v>
      </c>
    </row>
    <row r="275" spans="1:7" ht="30" customHeight="1">
      <c r="A275" s="3">
        <v>273</v>
      </c>
      <c r="B275" s="3" t="s">
        <v>8</v>
      </c>
      <c r="C275" s="3" t="str">
        <f>"刘爽"</f>
        <v>刘爽</v>
      </c>
      <c r="D275" s="3" t="str">
        <f t="shared" si="70"/>
        <v>女</v>
      </c>
      <c r="E275" s="3" t="str">
        <f>"1994-09-23"</f>
        <v>1994-09-23</v>
      </c>
      <c r="F275" s="3" t="str">
        <f t="shared" si="61"/>
        <v>本科</v>
      </c>
      <c r="G275" s="3" t="str">
        <f t="shared" si="62"/>
        <v>学士</v>
      </c>
    </row>
    <row r="276" spans="1:7" ht="30" customHeight="1">
      <c r="A276" s="3">
        <v>274</v>
      </c>
      <c r="B276" s="3" t="s">
        <v>8</v>
      </c>
      <c r="C276" s="3" t="str">
        <f>"孙锴琳"</f>
        <v>孙锴琳</v>
      </c>
      <c r="D276" s="3" t="str">
        <f>"男"</f>
        <v>男</v>
      </c>
      <c r="E276" s="3" t="str">
        <f>"1990-12-02"</f>
        <v>1990-12-02</v>
      </c>
      <c r="F276" s="3" t="str">
        <f t="shared" si="61"/>
        <v>本科</v>
      </c>
      <c r="G276" s="3" t="str">
        <f t="shared" si="62"/>
        <v>学士</v>
      </c>
    </row>
    <row r="277" spans="1:7" ht="30" customHeight="1">
      <c r="A277" s="3">
        <v>275</v>
      </c>
      <c r="B277" s="3" t="s">
        <v>8</v>
      </c>
      <c r="C277" s="3" t="str">
        <f>"林暖"</f>
        <v>林暖</v>
      </c>
      <c r="D277" s="3" t="str">
        <f aca="true" t="shared" si="71" ref="D277:D279">"女"</f>
        <v>女</v>
      </c>
      <c r="E277" s="3" t="str">
        <f>"1996-10-17"</f>
        <v>1996-10-17</v>
      </c>
      <c r="F277" s="3" t="str">
        <f t="shared" si="61"/>
        <v>本科</v>
      </c>
      <c r="G277" s="3" t="str">
        <f t="shared" si="62"/>
        <v>学士</v>
      </c>
    </row>
    <row r="278" spans="1:7" ht="30" customHeight="1">
      <c r="A278" s="3">
        <v>276</v>
      </c>
      <c r="B278" s="3" t="s">
        <v>8</v>
      </c>
      <c r="C278" s="3" t="str">
        <f>"关雅元"</f>
        <v>关雅元</v>
      </c>
      <c r="D278" s="3" t="str">
        <f t="shared" si="71"/>
        <v>女</v>
      </c>
      <c r="E278" s="3" t="str">
        <f>"1992-06-15"</f>
        <v>1992-06-15</v>
      </c>
      <c r="F278" s="3" t="str">
        <f t="shared" si="61"/>
        <v>本科</v>
      </c>
      <c r="G278" s="3" t="str">
        <f t="shared" si="62"/>
        <v>学士</v>
      </c>
    </row>
    <row r="279" spans="1:7" ht="30" customHeight="1">
      <c r="A279" s="3">
        <v>277</v>
      </c>
      <c r="B279" s="3" t="s">
        <v>8</v>
      </c>
      <c r="C279" s="3" t="str">
        <f>"高佩玲"</f>
        <v>高佩玲</v>
      </c>
      <c r="D279" s="3" t="str">
        <f t="shared" si="71"/>
        <v>女</v>
      </c>
      <c r="E279" s="3" t="str">
        <f>"1994-04-07"</f>
        <v>1994-04-07</v>
      </c>
      <c r="F279" s="3" t="str">
        <f t="shared" si="61"/>
        <v>本科</v>
      </c>
      <c r="G279" s="3" t="str">
        <f t="shared" si="62"/>
        <v>学士</v>
      </c>
    </row>
    <row r="280" spans="1:7" ht="30" customHeight="1">
      <c r="A280" s="3">
        <v>278</v>
      </c>
      <c r="B280" s="3" t="s">
        <v>8</v>
      </c>
      <c r="C280" s="3" t="str">
        <f>"张宇"</f>
        <v>张宇</v>
      </c>
      <c r="D280" s="3" t="str">
        <f>"男"</f>
        <v>男</v>
      </c>
      <c r="E280" s="3" t="str">
        <f>"1995-03-28"</f>
        <v>1995-03-28</v>
      </c>
      <c r="F280" s="3" t="str">
        <f t="shared" si="61"/>
        <v>本科</v>
      </c>
      <c r="G280" s="3" t="str">
        <f t="shared" si="62"/>
        <v>学士</v>
      </c>
    </row>
    <row r="281" spans="1:7" ht="30" customHeight="1">
      <c r="A281" s="3">
        <v>279</v>
      </c>
      <c r="B281" s="3" t="s">
        <v>8</v>
      </c>
      <c r="C281" s="3" t="str">
        <f>"陈善佳"</f>
        <v>陈善佳</v>
      </c>
      <c r="D281" s="3" t="str">
        <f aca="true" t="shared" si="72" ref="D281:D284">"女"</f>
        <v>女</v>
      </c>
      <c r="E281" s="3" t="str">
        <f>"1996-02-23"</f>
        <v>1996-02-23</v>
      </c>
      <c r="F281" s="3" t="str">
        <f t="shared" si="61"/>
        <v>本科</v>
      </c>
      <c r="G281" s="3" t="str">
        <f t="shared" si="62"/>
        <v>学士</v>
      </c>
    </row>
    <row r="282" spans="1:7" ht="30" customHeight="1">
      <c r="A282" s="3">
        <v>280</v>
      </c>
      <c r="B282" s="3" t="s">
        <v>8</v>
      </c>
      <c r="C282" s="3" t="str">
        <f>"陈坚"</f>
        <v>陈坚</v>
      </c>
      <c r="D282" s="3" t="str">
        <f t="shared" si="72"/>
        <v>女</v>
      </c>
      <c r="E282" s="3" t="str">
        <f>"1994-12-25"</f>
        <v>1994-12-25</v>
      </c>
      <c r="F282" s="3" t="str">
        <f t="shared" si="61"/>
        <v>本科</v>
      </c>
      <c r="G282" s="3" t="str">
        <f t="shared" si="62"/>
        <v>学士</v>
      </c>
    </row>
    <row r="283" spans="1:7" ht="30" customHeight="1">
      <c r="A283" s="3">
        <v>281</v>
      </c>
      <c r="B283" s="3" t="s">
        <v>8</v>
      </c>
      <c r="C283" s="3" t="str">
        <f>"王春晓"</f>
        <v>王春晓</v>
      </c>
      <c r="D283" s="3" t="str">
        <f t="shared" si="72"/>
        <v>女</v>
      </c>
      <c r="E283" s="3" t="str">
        <f>"1998-09-17"</f>
        <v>1998-09-17</v>
      </c>
      <c r="F283" s="3" t="str">
        <f t="shared" si="61"/>
        <v>本科</v>
      </c>
      <c r="G283" s="3" t="str">
        <f t="shared" si="62"/>
        <v>学士</v>
      </c>
    </row>
    <row r="284" spans="1:7" ht="30" customHeight="1">
      <c r="A284" s="3">
        <v>282</v>
      </c>
      <c r="B284" s="3" t="s">
        <v>8</v>
      </c>
      <c r="C284" s="3" t="str">
        <f>"陆小棋"</f>
        <v>陆小棋</v>
      </c>
      <c r="D284" s="3" t="str">
        <f t="shared" si="72"/>
        <v>女</v>
      </c>
      <c r="E284" s="3" t="str">
        <f>"1992-04-03"</f>
        <v>1992-04-03</v>
      </c>
      <c r="F284" s="3" t="str">
        <f aca="true" t="shared" si="73" ref="F284:F301">"本科"</f>
        <v>本科</v>
      </c>
      <c r="G284" s="3" t="str">
        <f aca="true" t="shared" si="74" ref="G284:G301">"学士"</f>
        <v>学士</v>
      </c>
    </row>
    <row r="285" spans="1:7" ht="30" customHeight="1">
      <c r="A285" s="3">
        <v>283</v>
      </c>
      <c r="B285" s="3" t="s">
        <v>8</v>
      </c>
      <c r="C285" s="3" t="str">
        <f>"高文强"</f>
        <v>高文强</v>
      </c>
      <c r="D285" s="3" t="str">
        <f>"男"</f>
        <v>男</v>
      </c>
      <c r="E285" s="3" t="str">
        <f>"1987-09-23"</f>
        <v>1987-09-23</v>
      </c>
      <c r="F285" s="3" t="str">
        <f t="shared" si="73"/>
        <v>本科</v>
      </c>
      <c r="G285" s="3" t="str">
        <f t="shared" si="74"/>
        <v>学士</v>
      </c>
    </row>
    <row r="286" spans="1:7" ht="30" customHeight="1">
      <c r="A286" s="3">
        <v>284</v>
      </c>
      <c r="B286" s="3" t="s">
        <v>8</v>
      </c>
      <c r="C286" s="3" t="str">
        <f>"张一民"</f>
        <v>张一民</v>
      </c>
      <c r="D286" s="3" t="str">
        <f aca="true" t="shared" si="75" ref="D286:D297">"女"</f>
        <v>女</v>
      </c>
      <c r="E286" s="3" t="str">
        <f>"1990-09-09"</f>
        <v>1990-09-09</v>
      </c>
      <c r="F286" s="3" t="str">
        <f>"研究生"</f>
        <v>研究生</v>
      </c>
      <c r="G286" s="3" t="str">
        <f>"硕士"</f>
        <v>硕士</v>
      </c>
    </row>
    <row r="287" spans="1:7" ht="30" customHeight="1">
      <c r="A287" s="3">
        <v>285</v>
      </c>
      <c r="B287" s="3" t="s">
        <v>8</v>
      </c>
      <c r="C287" s="3" t="str">
        <f>"符馨元"</f>
        <v>符馨元</v>
      </c>
      <c r="D287" s="3" t="str">
        <f t="shared" si="75"/>
        <v>女</v>
      </c>
      <c r="E287" s="3" t="str">
        <f>"1994-08-28"</f>
        <v>1994-08-28</v>
      </c>
      <c r="F287" s="3" t="str">
        <f>"研究生"</f>
        <v>研究生</v>
      </c>
      <c r="G287" s="3" t="str">
        <f>"硕士"</f>
        <v>硕士</v>
      </c>
    </row>
    <row r="288" spans="1:7" ht="30" customHeight="1">
      <c r="A288" s="3">
        <v>286</v>
      </c>
      <c r="B288" s="3" t="s">
        <v>8</v>
      </c>
      <c r="C288" s="3" t="str">
        <f>"祝欢欣"</f>
        <v>祝欢欣</v>
      </c>
      <c r="D288" s="3" t="str">
        <f t="shared" si="75"/>
        <v>女</v>
      </c>
      <c r="E288" s="3" t="str">
        <f>"1995-05-03"</f>
        <v>1995-05-03</v>
      </c>
      <c r="F288" s="3" t="str">
        <f t="shared" si="73"/>
        <v>本科</v>
      </c>
      <c r="G288" s="3" t="str">
        <f t="shared" si="74"/>
        <v>学士</v>
      </c>
    </row>
    <row r="289" spans="1:7" ht="30" customHeight="1">
      <c r="A289" s="3">
        <v>287</v>
      </c>
      <c r="B289" s="3" t="s">
        <v>8</v>
      </c>
      <c r="C289" s="3" t="str">
        <f>"黄雅琪"</f>
        <v>黄雅琪</v>
      </c>
      <c r="D289" s="3" t="str">
        <f t="shared" si="75"/>
        <v>女</v>
      </c>
      <c r="E289" s="3" t="str">
        <f>"1992-05-18"</f>
        <v>1992-05-18</v>
      </c>
      <c r="F289" s="3" t="str">
        <f t="shared" si="73"/>
        <v>本科</v>
      </c>
      <c r="G289" s="3" t="str">
        <f t="shared" si="74"/>
        <v>学士</v>
      </c>
    </row>
    <row r="290" spans="1:7" ht="30" customHeight="1">
      <c r="A290" s="3">
        <v>288</v>
      </c>
      <c r="B290" s="3" t="s">
        <v>8</v>
      </c>
      <c r="C290" s="3" t="str">
        <f>"苏少璐"</f>
        <v>苏少璐</v>
      </c>
      <c r="D290" s="3" t="str">
        <f t="shared" si="75"/>
        <v>女</v>
      </c>
      <c r="E290" s="3" t="str">
        <f>"1991-12-02"</f>
        <v>1991-12-02</v>
      </c>
      <c r="F290" s="3" t="str">
        <f t="shared" si="73"/>
        <v>本科</v>
      </c>
      <c r="G290" s="3" t="str">
        <f t="shared" si="74"/>
        <v>学士</v>
      </c>
    </row>
    <row r="291" spans="1:7" ht="30" customHeight="1">
      <c r="A291" s="3">
        <v>289</v>
      </c>
      <c r="B291" s="3" t="s">
        <v>8</v>
      </c>
      <c r="C291" s="3" t="str">
        <f>"陈宜嫚"</f>
        <v>陈宜嫚</v>
      </c>
      <c r="D291" s="3" t="str">
        <f t="shared" si="75"/>
        <v>女</v>
      </c>
      <c r="E291" s="3" t="str">
        <f>"1995-12-23"</f>
        <v>1995-12-23</v>
      </c>
      <c r="F291" s="3" t="str">
        <f t="shared" si="73"/>
        <v>本科</v>
      </c>
      <c r="G291" s="3" t="str">
        <f t="shared" si="74"/>
        <v>学士</v>
      </c>
    </row>
    <row r="292" spans="1:7" ht="30" customHeight="1">
      <c r="A292" s="3">
        <v>290</v>
      </c>
      <c r="B292" s="3" t="s">
        <v>8</v>
      </c>
      <c r="C292" s="3" t="str">
        <f>"王芳玉"</f>
        <v>王芳玉</v>
      </c>
      <c r="D292" s="3" t="str">
        <f t="shared" si="75"/>
        <v>女</v>
      </c>
      <c r="E292" s="3" t="str">
        <f>"1994-10-09"</f>
        <v>1994-10-09</v>
      </c>
      <c r="F292" s="3" t="str">
        <f t="shared" si="73"/>
        <v>本科</v>
      </c>
      <c r="G292" s="3" t="str">
        <f t="shared" si="74"/>
        <v>学士</v>
      </c>
    </row>
    <row r="293" spans="1:7" ht="30" customHeight="1">
      <c r="A293" s="3">
        <v>291</v>
      </c>
      <c r="B293" s="3" t="s">
        <v>8</v>
      </c>
      <c r="C293" s="3" t="str">
        <f>"黎亮豆"</f>
        <v>黎亮豆</v>
      </c>
      <c r="D293" s="3" t="str">
        <f t="shared" si="75"/>
        <v>女</v>
      </c>
      <c r="E293" s="3" t="str">
        <f>"1997-06-23"</f>
        <v>1997-06-23</v>
      </c>
      <c r="F293" s="3" t="str">
        <f t="shared" si="73"/>
        <v>本科</v>
      </c>
      <c r="G293" s="3" t="str">
        <f t="shared" si="74"/>
        <v>学士</v>
      </c>
    </row>
    <row r="294" spans="1:7" ht="30" customHeight="1">
      <c r="A294" s="3">
        <v>292</v>
      </c>
      <c r="B294" s="3" t="s">
        <v>8</v>
      </c>
      <c r="C294" s="3" t="str">
        <f>"丁一"</f>
        <v>丁一</v>
      </c>
      <c r="D294" s="3" t="str">
        <f t="shared" si="75"/>
        <v>女</v>
      </c>
      <c r="E294" s="3" t="str">
        <f>"1988-06-10"</f>
        <v>1988-06-10</v>
      </c>
      <c r="F294" s="3" t="str">
        <f t="shared" si="73"/>
        <v>本科</v>
      </c>
      <c r="G294" s="3" t="str">
        <f t="shared" si="74"/>
        <v>学士</v>
      </c>
    </row>
    <row r="295" spans="1:7" ht="30" customHeight="1">
      <c r="A295" s="3">
        <v>293</v>
      </c>
      <c r="B295" s="3" t="s">
        <v>8</v>
      </c>
      <c r="C295" s="3" t="str">
        <f>"马文君"</f>
        <v>马文君</v>
      </c>
      <c r="D295" s="3" t="str">
        <f t="shared" si="75"/>
        <v>女</v>
      </c>
      <c r="E295" s="3" t="str">
        <f>"1995-01-20"</f>
        <v>1995-01-20</v>
      </c>
      <c r="F295" s="3" t="str">
        <f t="shared" si="73"/>
        <v>本科</v>
      </c>
      <c r="G295" s="3" t="str">
        <f t="shared" si="74"/>
        <v>学士</v>
      </c>
    </row>
    <row r="296" spans="1:7" ht="30" customHeight="1">
      <c r="A296" s="3">
        <v>294</v>
      </c>
      <c r="B296" s="3" t="s">
        <v>8</v>
      </c>
      <c r="C296" s="3" t="str">
        <f>"秦颖"</f>
        <v>秦颖</v>
      </c>
      <c r="D296" s="3" t="str">
        <f t="shared" si="75"/>
        <v>女</v>
      </c>
      <c r="E296" s="3" t="str">
        <f>"1997-08-16"</f>
        <v>1997-08-16</v>
      </c>
      <c r="F296" s="3" t="str">
        <f t="shared" si="73"/>
        <v>本科</v>
      </c>
      <c r="G296" s="3" t="str">
        <f t="shared" si="74"/>
        <v>学士</v>
      </c>
    </row>
    <row r="297" spans="1:7" ht="30" customHeight="1">
      <c r="A297" s="3">
        <v>295</v>
      </c>
      <c r="B297" s="3" t="s">
        <v>8</v>
      </c>
      <c r="C297" s="3" t="str">
        <f>"尹思思"</f>
        <v>尹思思</v>
      </c>
      <c r="D297" s="3" t="str">
        <f t="shared" si="75"/>
        <v>女</v>
      </c>
      <c r="E297" s="3" t="str">
        <f>"1994-06-12"</f>
        <v>1994-06-12</v>
      </c>
      <c r="F297" s="3" t="str">
        <f t="shared" si="73"/>
        <v>本科</v>
      </c>
      <c r="G297" s="3" t="str">
        <f t="shared" si="74"/>
        <v>学士</v>
      </c>
    </row>
    <row r="298" spans="1:7" ht="30" customHeight="1">
      <c r="A298" s="3">
        <v>296</v>
      </c>
      <c r="B298" s="3" t="s">
        <v>8</v>
      </c>
      <c r="C298" s="3" t="str">
        <f>"许浩中"</f>
        <v>许浩中</v>
      </c>
      <c r="D298" s="3" t="str">
        <f>"男"</f>
        <v>男</v>
      </c>
      <c r="E298" s="3" t="str">
        <f>"1995-04-16"</f>
        <v>1995-04-16</v>
      </c>
      <c r="F298" s="3" t="str">
        <f t="shared" si="73"/>
        <v>本科</v>
      </c>
      <c r="G298" s="3" t="str">
        <f t="shared" si="74"/>
        <v>学士</v>
      </c>
    </row>
    <row r="299" spans="1:7" ht="30" customHeight="1">
      <c r="A299" s="3">
        <v>297</v>
      </c>
      <c r="B299" s="3" t="s">
        <v>8</v>
      </c>
      <c r="C299" s="3" t="str">
        <f>"刘翠改"</f>
        <v>刘翠改</v>
      </c>
      <c r="D299" s="3" t="str">
        <f aca="true" t="shared" si="76" ref="D299:D302">"女"</f>
        <v>女</v>
      </c>
      <c r="E299" s="3" t="str">
        <f>"1989-01-04"</f>
        <v>1989-01-04</v>
      </c>
      <c r="F299" s="3" t="str">
        <f t="shared" si="73"/>
        <v>本科</v>
      </c>
      <c r="G299" s="3" t="str">
        <f t="shared" si="74"/>
        <v>学士</v>
      </c>
    </row>
    <row r="300" spans="1:7" ht="30" customHeight="1">
      <c r="A300" s="3">
        <v>298</v>
      </c>
      <c r="B300" s="3" t="s">
        <v>8</v>
      </c>
      <c r="C300" s="3" t="str">
        <f>"黄诗雨"</f>
        <v>黄诗雨</v>
      </c>
      <c r="D300" s="3" t="str">
        <f t="shared" si="76"/>
        <v>女</v>
      </c>
      <c r="E300" s="3" t="str">
        <f>"1998-06-02"</f>
        <v>1998-06-02</v>
      </c>
      <c r="F300" s="3" t="str">
        <f t="shared" si="73"/>
        <v>本科</v>
      </c>
      <c r="G300" s="3" t="str">
        <f t="shared" si="74"/>
        <v>学士</v>
      </c>
    </row>
    <row r="301" spans="1:7" ht="30" customHeight="1">
      <c r="A301" s="3">
        <v>299</v>
      </c>
      <c r="B301" s="3" t="s">
        <v>8</v>
      </c>
      <c r="C301" s="3" t="str">
        <f>"郑远娥"</f>
        <v>郑远娥</v>
      </c>
      <c r="D301" s="3" t="str">
        <f t="shared" si="76"/>
        <v>女</v>
      </c>
      <c r="E301" s="3" t="str">
        <f>"1996-08-24"</f>
        <v>1996-08-24</v>
      </c>
      <c r="F301" s="3" t="str">
        <f t="shared" si="73"/>
        <v>本科</v>
      </c>
      <c r="G301" s="3" t="str">
        <f t="shared" si="74"/>
        <v>学士</v>
      </c>
    </row>
    <row r="302" spans="1:7" ht="30" customHeight="1">
      <c r="A302" s="3">
        <v>300</v>
      </c>
      <c r="B302" s="3" t="s">
        <v>8</v>
      </c>
      <c r="C302" s="3" t="str">
        <f>"陈江雨"</f>
        <v>陈江雨</v>
      </c>
      <c r="D302" s="3" t="str">
        <f t="shared" si="76"/>
        <v>女</v>
      </c>
      <c r="E302" s="3" t="str">
        <f>"1995-02-10"</f>
        <v>1995-02-10</v>
      </c>
      <c r="F302" s="3" t="str">
        <f>"研究生"</f>
        <v>研究生</v>
      </c>
      <c r="G302" s="3" t="str">
        <f>"硕士"</f>
        <v>硕士</v>
      </c>
    </row>
    <row r="303" spans="1:7" ht="30" customHeight="1">
      <c r="A303" s="3">
        <v>301</v>
      </c>
      <c r="B303" s="3" t="s">
        <v>8</v>
      </c>
      <c r="C303" s="3" t="str">
        <f>"谢辉"</f>
        <v>谢辉</v>
      </c>
      <c r="D303" s="3" t="str">
        <f aca="true" t="shared" si="77" ref="D303:D309">"男"</f>
        <v>男</v>
      </c>
      <c r="E303" s="3" t="str">
        <f>"1992-04-24"</f>
        <v>1992-04-24</v>
      </c>
      <c r="F303" s="3" t="str">
        <f aca="true" t="shared" si="78" ref="F303:F356">"本科"</f>
        <v>本科</v>
      </c>
      <c r="G303" s="3" t="str">
        <f aca="true" t="shared" si="79" ref="G303:G356">"学士"</f>
        <v>学士</v>
      </c>
    </row>
    <row r="304" spans="1:7" ht="30" customHeight="1">
      <c r="A304" s="3">
        <v>302</v>
      </c>
      <c r="B304" s="3" t="s">
        <v>8</v>
      </c>
      <c r="C304" s="3" t="str">
        <f>"罗捷"</f>
        <v>罗捷</v>
      </c>
      <c r="D304" s="3" t="str">
        <f aca="true" t="shared" si="80" ref="D304:D307">"女"</f>
        <v>女</v>
      </c>
      <c r="E304" s="3" t="str">
        <f>"1996-04-14"</f>
        <v>1996-04-14</v>
      </c>
      <c r="F304" s="3" t="str">
        <f t="shared" si="78"/>
        <v>本科</v>
      </c>
      <c r="G304" s="3" t="str">
        <f t="shared" si="79"/>
        <v>学士</v>
      </c>
    </row>
    <row r="305" spans="1:7" ht="30" customHeight="1">
      <c r="A305" s="3">
        <v>303</v>
      </c>
      <c r="B305" s="3" t="s">
        <v>8</v>
      </c>
      <c r="C305" s="3" t="str">
        <f>"王初乾"</f>
        <v>王初乾</v>
      </c>
      <c r="D305" s="3" t="str">
        <f t="shared" si="80"/>
        <v>女</v>
      </c>
      <c r="E305" s="3" t="str">
        <f>"1995-08-21"</f>
        <v>1995-08-21</v>
      </c>
      <c r="F305" s="3" t="str">
        <f t="shared" si="78"/>
        <v>本科</v>
      </c>
      <c r="G305" s="3" t="str">
        <f t="shared" si="79"/>
        <v>学士</v>
      </c>
    </row>
    <row r="306" spans="1:7" ht="30" customHeight="1">
      <c r="A306" s="3">
        <v>304</v>
      </c>
      <c r="B306" s="3" t="s">
        <v>8</v>
      </c>
      <c r="C306" s="3" t="str">
        <f>"林树伟"</f>
        <v>林树伟</v>
      </c>
      <c r="D306" s="3" t="str">
        <f t="shared" si="77"/>
        <v>男</v>
      </c>
      <c r="E306" s="3" t="str">
        <f>"1991-09-04"</f>
        <v>1991-09-04</v>
      </c>
      <c r="F306" s="3" t="str">
        <f t="shared" si="78"/>
        <v>本科</v>
      </c>
      <c r="G306" s="3" t="str">
        <f t="shared" si="79"/>
        <v>学士</v>
      </c>
    </row>
    <row r="307" spans="1:7" ht="30" customHeight="1">
      <c r="A307" s="3">
        <v>305</v>
      </c>
      <c r="B307" s="3" t="s">
        <v>8</v>
      </c>
      <c r="C307" s="3" t="str">
        <f>"李晓婷"</f>
        <v>李晓婷</v>
      </c>
      <c r="D307" s="3" t="str">
        <f t="shared" si="80"/>
        <v>女</v>
      </c>
      <c r="E307" s="3" t="str">
        <f>"1995-03-15"</f>
        <v>1995-03-15</v>
      </c>
      <c r="F307" s="3" t="str">
        <f t="shared" si="78"/>
        <v>本科</v>
      </c>
      <c r="G307" s="3" t="str">
        <f t="shared" si="79"/>
        <v>学士</v>
      </c>
    </row>
    <row r="308" spans="1:7" ht="30" customHeight="1">
      <c r="A308" s="3">
        <v>306</v>
      </c>
      <c r="B308" s="3" t="s">
        <v>8</v>
      </c>
      <c r="C308" s="3" t="str">
        <f>"王振涛"</f>
        <v>王振涛</v>
      </c>
      <c r="D308" s="3" t="str">
        <f t="shared" si="77"/>
        <v>男</v>
      </c>
      <c r="E308" s="3" t="str">
        <f>"1996-05-03"</f>
        <v>1996-05-03</v>
      </c>
      <c r="F308" s="3" t="str">
        <f t="shared" si="78"/>
        <v>本科</v>
      </c>
      <c r="G308" s="3" t="str">
        <f t="shared" si="79"/>
        <v>学士</v>
      </c>
    </row>
    <row r="309" spans="1:7" ht="30" customHeight="1">
      <c r="A309" s="3">
        <v>307</v>
      </c>
      <c r="B309" s="3" t="s">
        <v>8</v>
      </c>
      <c r="C309" s="3" t="str">
        <f>"李乃昊"</f>
        <v>李乃昊</v>
      </c>
      <c r="D309" s="3" t="str">
        <f t="shared" si="77"/>
        <v>男</v>
      </c>
      <c r="E309" s="3" t="str">
        <f>"1996-09-19"</f>
        <v>1996-09-19</v>
      </c>
      <c r="F309" s="3" t="str">
        <f t="shared" si="78"/>
        <v>本科</v>
      </c>
      <c r="G309" s="3" t="str">
        <f t="shared" si="79"/>
        <v>学士</v>
      </c>
    </row>
    <row r="310" spans="1:7" ht="30" customHeight="1">
      <c r="A310" s="3">
        <v>308</v>
      </c>
      <c r="B310" s="3" t="s">
        <v>8</v>
      </c>
      <c r="C310" s="3" t="str">
        <f>"尹姿媛"</f>
        <v>尹姿媛</v>
      </c>
      <c r="D310" s="3" t="str">
        <f aca="true" t="shared" si="81" ref="D310:D323">"女"</f>
        <v>女</v>
      </c>
      <c r="E310" s="3" t="str">
        <f>"1992-06-16"</f>
        <v>1992-06-16</v>
      </c>
      <c r="F310" s="3" t="str">
        <f t="shared" si="78"/>
        <v>本科</v>
      </c>
      <c r="G310" s="3" t="str">
        <f t="shared" si="79"/>
        <v>学士</v>
      </c>
    </row>
    <row r="311" spans="1:7" ht="30" customHeight="1">
      <c r="A311" s="3">
        <v>309</v>
      </c>
      <c r="B311" s="3" t="s">
        <v>8</v>
      </c>
      <c r="C311" s="3" t="str">
        <f>"陈文玉"</f>
        <v>陈文玉</v>
      </c>
      <c r="D311" s="3" t="str">
        <f t="shared" si="81"/>
        <v>女</v>
      </c>
      <c r="E311" s="3" t="str">
        <f>"1994-03-07"</f>
        <v>1994-03-07</v>
      </c>
      <c r="F311" s="3" t="str">
        <f t="shared" si="78"/>
        <v>本科</v>
      </c>
      <c r="G311" s="3" t="str">
        <f t="shared" si="79"/>
        <v>学士</v>
      </c>
    </row>
    <row r="312" spans="1:7" ht="30" customHeight="1">
      <c r="A312" s="3">
        <v>310</v>
      </c>
      <c r="B312" s="3" t="s">
        <v>8</v>
      </c>
      <c r="C312" s="3" t="str">
        <f>"万珈利"</f>
        <v>万珈利</v>
      </c>
      <c r="D312" s="3" t="str">
        <f t="shared" si="81"/>
        <v>女</v>
      </c>
      <c r="E312" s="3" t="str">
        <f>"1998-03-08"</f>
        <v>1998-03-08</v>
      </c>
      <c r="F312" s="3" t="str">
        <f t="shared" si="78"/>
        <v>本科</v>
      </c>
      <c r="G312" s="3" t="str">
        <f t="shared" si="79"/>
        <v>学士</v>
      </c>
    </row>
    <row r="313" spans="1:7" ht="30" customHeight="1">
      <c r="A313" s="3">
        <v>311</v>
      </c>
      <c r="B313" s="3" t="s">
        <v>8</v>
      </c>
      <c r="C313" s="3" t="str">
        <f>"陈君妮"</f>
        <v>陈君妮</v>
      </c>
      <c r="D313" s="3" t="str">
        <f t="shared" si="81"/>
        <v>女</v>
      </c>
      <c r="E313" s="3" t="str">
        <f>"1998-02-01"</f>
        <v>1998-02-01</v>
      </c>
      <c r="F313" s="3" t="str">
        <f t="shared" si="78"/>
        <v>本科</v>
      </c>
      <c r="G313" s="3" t="str">
        <f t="shared" si="79"/>
        <v>学士</v>
      </c>
    </row>
    <row r="314" spans="1:7" ht="30" customHeight="1">
      <c r="A314" s="3">
        <v>312</v>
      </c>
      <c r="B314" s="3" t="s">
        <v>8</v>
      </c>
      <c r="C314" s="3" t="str">
        <f>"蒲高茜"</f>
        <v>蒲高茜</v>
      </c>
      <c r="D314" s="3" t="str">
        <f t="shared" si="81"/>
        <v>女</v>
      </c>
      <c r="E314" s="3" t="str">
        <f>"1993-07-05"</f>
        <v>1993-07-05</v>
      </c>
      <c r="F314" s="3" t="str">
        <f t="shared" si="78"/>
        <v>本科</v>
      </c>
      <c r="G314" s="3" t="str">
        <f t="shared" si="79"/>
        <v>学士</v>
      </c>
    </row>
    <row r="315" spans="1:7" ht="30" customHeight="1">
      <c r="A315" s="3">
        <v>313</v>
      </c>
      <c r="B315" s="3" t="s">
        <v>8</v>
      </c>
      <c r="C315" s="3" t="str">
        <f>"龙倩倩"</f>
        <v>龙倩倩</v>
      </c>
      <c r="D315" s="3" t="str">
        <f t="shared" si="81"/>
        <v>女</v>
      </c>
      <c r="E315" s="3" t="str">
        <f>"1990-11-03"</f>
        <v>1990-11-03</v>
      </c>
      <c r="F315" s="3" t="str">
        <f t="shared" si="78"/>
        <v>本科</v>
      </c>
      <c r="G315" s="3" t="str">
        <f t="shared" si="79"/>
        <v>学士</v>
      </c>
    </row>
    <row r="316" spans="1:7" ht="30" customHeight="1">
      <c r="A316" s="3">
        <v>314</v>
      </c>
      <c r="B316" s="3" t="s">
        <v>8</v>
      </c>
      <c r="C316" s="3" t="str">
        <f>"王文宇"</f>
        <v>王文宇</v>
      </c>
      <c r="D316" s="3" t="str">
        <f t="shared" si="81"/>
        <v>女</v>
      </c>
      <c r="E316" s="3" t="str">
        <f>"1988-10-20"</f>
        <v>1988-10-20</v>
      </c>
      <c r="F316" s="3" t="str">
        <f t="shared" si="78"/>
        <v>本科</v>
      </c>
      <c r="G316" s="3" t="str">
        <f t="shared" si="79"/>
        <v>学士</v>
      </c>
    </row>
    <row r="317" spans="1:7" ht="30" customHeight="1">
      <c r="A317" s="3">
        <v>315</v>
      </c>
      <c r="B317" s="3" t="s">
        <v>8</v>
      </c>
      <c r="C317" s="3" t="str">
        <f>"王彬彬"</f>
        <v>王彬彬</v>
      </c>
      <c r="D317" s="3" t="str">
        <f t="shared" si="81"/>
        <v>女</v>
      </c>
      <c r="E317" s="3" t="str">
        <f>"1997-04-29"</f>
        <v>1997-04-29</v>
      </c>
      <c r="F317" s="3" t="str">
        <f t="shared" si="78"/>
        <v>本科</v>
      </c>
      <c r="G317" s="3" t="str">
        <f t="shared" si="79"/>
        <v>学士</v>
      </c>
    </row>
    <row r="318" spans="1:7" ht="30" customHeight="1">
      <c r="A318" s="3">
        <v>316</v>
      </c>
      <c r="B318" s="3" t="s">
        <v>8</v>
      </c>
      <c r="C318" s="3" t="str">
        <f>"林道娇"</f>
        <v>林道娇</v>
      </c>
      <c r="D318" s="3" t="str">
        <f t="shared" si="81"/>
        <v>女</v>
      </c>
      <c r="E318" s="3" t="str">
        <f>"1991-01-06"</f>
        <v>1991-01-06</v>
      </c>
      <c r="F318" s="3" t="str">
        <f t="shared" si="78"/>
        <v>本科</v>
      </c>
      <c r="G318" s="3" t="str">
        <f t="shared" si="79"/>
        <v>学士</v>
      </c>
    </row>
    <row r="319" spans="1:7" ht="30" customHeight="1">
      <c r="A319" s="3">
        <v>317</v>
      </c>
      <c r="B319" s="3" t="s">
        <v>8</v>
      </c>
      <c r="C319" s="3" t="str">
        <f>"黄艳媚"</f>
        <v>黄艳媚</v>
      </c>
      <c r="D319" s="3" t="str">
        <f t="shared" si="81"/>
        <v>女</v>
      </c>
      <c r="E319" s="3" t="str">
        <f>"1996-02-20"</f>
        <v>1996-02-20</v>
      </c>
      <c r="F319" s="3" t="str">
        <f t="shared" si="78"/>
        <v>本科</v>
      </c>
      <c r="G319" s="3" t="str">
        <f t="shared" si="79"/>
        <v>学士</v>
      </c>
    </row>
    <row r="320" spans="1:7" ht="30" customHeight="1">
      <c r="A320" s="3">
        <v>318</v>
      </c>
      <c r="B320" s="3" t="s">
        <v>8</v>
      </c>
      <c r="C320" s="3" t="str">
        <f>"石秋荫"</f>
        <v>石秋荫</v>
      </c>
      <c r="D320" s="3" t="str">
        <f t="shared" si="81"/>
        <v>女</v>
      </c>
      <c r="E320" s="3" t="str">
        <f>"1987-06-24"</f>
        <v>1987-06-24</v>
      </c>
      <c r="F320" s="3" t="str">
        <f t="shared" si="78"/>
        <v>本科</v>
      </c>
      <c r="G320" s="3" t="str">
        <f t="shared" si="79"/>
        <v>学士</v>
      </c>
    </row>
    <row r="321" spans="1:7" ht="30" customHeight="1">
      <c r="A321" s="3">
        <v>319</v>
      </c>
      <c r="B321" s="3" t="s">
        <v>8</v>
      </c>
      <c r="C321" s="3" t="str">
        <f>"朱虹烨"</f>
        <v>朱虹烨</v>
      </c>
      <c r="D321" s="3" t="str">
        <f t="shared" si="81"/>
        <v>女</v>
      </c>
      <c r="E321" s="3" t="str">
        <f>"1993-10-10"</f>
        <v>1993-10-10</v>
      </c>
      <c r="F321" s="3" t="str">
        <f t="shared" si="78"/>
        <v>本科</v>
      </c>
      <c r="G321" s="3" t="str">
        <f t="shared" si="79"/>
        <v>学士</v>
      </c>
    </row>
    <row r="322" spans="1:7" ht="30" customHeight="1">
      <c r="A322" s="3">
        <v>320</v>
      </c>
      <c r="B322" s="3" t="s">
        <v>8</v>
      </c>
      <c r="C322" s="3" t="str">
        <f>"符长凤"</f>
        <v>符长凤</v>
      </c>
      <c r="D322" s="3" t="str">
        <f t="shared" si="81"/>
        <v>女</v>
      </c>
      <c r="E322" s="3" t="str">
        <f>"1991-06-30"</f>
        <v>1991-06-30</v>
      </c>
      <c r="F322" s="3" t="str">
        <f t="shared" si="78"/>
        <v>本科</v>
      </c>
      <c r="G322" s="3" t="str">
        <f t="shared" si="79"/>
        <v>学士</v>
      </c>
    </row>
    <row r="323" spans="1:7" ht="30" customHeight="1">
      <c r="A323" s="3">
        <v>321</v>
      </c>
      <c r="B323" s="3" t="s">
        <v>8</v>
      </c>
      <c r="C323" s="3" t="str">
        <f>"俞娟娟"</f>
        <v>俞娟娟</v>
      </c>
      <c r="D323" s="3" t="str">
        <f t="shared" si="81"/>
        <v>女</v>
      </c>
      <c r="E323" s="3" t="str">
        <f>"1987-02-09"</f>
        <v>1987-02-09</v>
      </c>
      <c r="F323" s="3" t="str">
        <f t="shared" si="78"/>
        <v>本科</v>
      </c>
      <c r="G323" s="3" t="str">
        <f t="shared" si="79"/>
        <v>学士</v>
      </c>
    </row>
    <row r="324" spans="1:7" ht="30" customHeight="1">
      <c r="A324" s="3">
        <v>322</v>
      </c>
      <c r="B324" s="3" t="s">
        <v>8</v>
      </c>
      <c r="C324" s="3" t="str">
        <f>"冯培能"</f>
        <v>冯培能</v>
      </c>
      <c r="D324" s="3" t="str">
        <f>"男"</f>
        <v>男</v>
      </c>
      <c r="E324" s="3" t="str">
        <f>"1992-02-02"</f>
        <v>1992-02-02</v>
      </c>
      <c r="F324" s="3" t="str">
        <f t="shared" si="78"/>
        <v>本科</v>
      </c>
      <c r="G324" s="3" t="str">
        <f t="shared" si="79"/>
        <v>学士</v>
      </c>
    </row>
    <row r="325" spans="1:7" ht="30" customHeight="1">
      <c r="A325" s="3">
        <v>323</v>
      </c>
      <c r="B325" s="3" t="s">
        <v>8</v>
      </c>
      <c r="C325" s="3" t="str">
        <f>"欧陵陵"</f>
        <v>欧陵陵</v>
      </c>
      <c r="D325" s="3" t="str">
        <f aca="true" t="shared" si="82" ref="D325:D334">"女"</f>
        <v>女</v>
      </c>
      <c r="E325" s="3" t="str">
        <f>"1987-03-03"</f>
        <v>1987-03-03</v>
      </c>
      <c r="F325" s="3" t="str">
        <f t="shared" si="78"/>
        <v>本科</v>
      </c>
      <c r="G325" s="3" t="str">
        <f t="shared" si="79"/>
        <v>学士</v>
      </c>
    </row>
    <row r="326" spans="1:7" ht="30" customHeight="1">
      <c r="A326" s="3">
        <v>324</v>
      </c>
      <c r="B326" s="3" t="s">
        <v>8</v>
      </c>
      <c r="C326" s="3" t="str">
        <f>"黄郁钧"</f>
        <v>黄郁钧</v>
      </c>
      <c r="D326" s="3" t="str">
        <f>"男"</f>
        <v>男</v>
      </c>
      <c r="E326" s="3" t="str">
        <f>"1997-07-10"</f>
        <v>1997-07-10</v>
      </c>
      <c r="F326" s="3" t="str">
        <f t="shared" si="78"/>
        <v>本科</v>
      </c>
      <c r="G326" s="3" t="str">
        <f t="shared" si="79"/>
        <v>学士</v>
      </c>
    </row>
    <row r="327" spans="1:7" ht="30" customHeight="1">
      <c r="A327" s="3">
        <v>325</v>
      </c>
      <c r="B327" s="3" t="s">
        <v>8</v>
      </c>
      <c r="C327" s="3" t="str">
        <f>"邱小伦"</f>
        <v>邱小伦</v>
      </c>
      <c r="D327" s="3" t="str">
        <f t="shared" si="82"/>
        <v>女</v>
      </c>
      <c r="E327" s="3" t="str">
        <f>"1993-09-10"</f>
        <v>1993-09-10</v>
      </c>
      <c r="F327" s="3" t="str">
        <f t="shared" si="78"/>
        <v>本科</v>
      </c>
      <c r="G327" s="3" t="str">
        <f t="shared" si="79"/>
        <v>学士</v>
      </c>
    </row>
    <row r="328" spans="1:7" ht="30" customHeight="1">
      <c r="A328" s="3">
        <v>326</v>
      </c>
      <c r="B328" s="3" t="s">
        <v>8</v>
      </c>
      <c r="C328" s="3" t="str">
        <f>"桑园"</f>
        <v>桑园</v>
      </c>
      <c r="D328" s="3" t="str">
        <f t="shared" si="82"/>
        <v>女</v>
      </c>
      <c r="E328" s="3" t="str">
        <f>"1995-11-06"</f>
        <v>1995-11-06</v>
      </c>
      <c r="F328" s="3" t="str">
        <f t="shared" si="78"/>
        <v>本科</v>
      </c>
      <c r="G328" s="3" t="str">
        <f t="shared" si="79"/>
        <v>学士</v>
      </c>
    </row>
    <row r="329" spans="1:7" ht="30" customHeight="1">
      <c r="A329" s="3">
        <v>327</v>
      </c>
      <c r="B329" s="3" t="s">
        <v>8</v>
      </c>
      <c r="C329" s="3" t="str">
        <f>"杨佳瑜"</f>
        <v>杨佳瑜</v>
      </c>
      <c r="D329" s="3" t="str">
        <f t="shared" si="82"/>
        <v>女</v>
      </c>
      <c r="E329" s="3" t="str">
        <f>"1994-05-01"</f>
        <v>1994-05-01</v>
      </c>
      <c r="F329" s="3" t="str">
        <f t="shared" si="78"/>
        <v>本科</v>
      </c>
      <c r="G329" s="3" t="str">
        <f t="shared" si="79"/>
        <v>学士</v>
      </c>
    </row>
    <row r="330" spans="1:7" ht="30" customHeight="1">
      <c r="A330" s="3">
        <v>328</v>
      </c>
      <c r="B330" s="3" t="s">
        <v>8</v>
      </c>
      <c r="C330" s="3" t="str">
        <f>"文素金"</f>
        <v>文素金</v>
      </c>
      <c r="D330" s="3" t="str">
        <f t="shared" si="82"/>
        <v>女</v>
      </c>
      <c r="E330" s="3" t="str">
        <f>"1997-10-15"</f>
        <v>1997-10-15</v>
      </c>
      <c r="F330" s="3" t="str">
        <f t="shared" si="78"/>
        <v>本科</v>
      </c>
      <c r="G330" s="3" t="str">
        <f t="shared" si="79"/>
        <v>学士</v>
      </c>
    </row>
    <row r="331" spans="1:7" ht="30" customHeight="1">
      <c r="A331" s="3">
        <v>329</v>
      </c>
      <c r="B331" s="3" t="s">
        <v>8</v>
      </c>
      <c r="C331" s="3" t="str">
        <f>"许路婷"</f>
        <v>许路婷</v>
      </c>
      <c r="D331" s="3" t="str">
        <f t="shared" si="82"/>
        <v>女</v>
      </c>
      <c r="E331" s="3" t="str">
        <f>"1991-11-10"</f>
        <v>1991-11-10</v>
      </c>
      <c r="F331" s="3" t="str">
        <f t="shared" si="78"/>
        <v>本科</v>
      </c>
      <c r="G331" s="3" t="str">
        <f t="shared" si="79"/>
        <v>学士</v>
      </c>
    </row>
    <row r="332" spans="1:7" ht="30" customHeight="1">
      <c r="A332" s="3">
        <v>330</v>
      </c>
      <c r="B332" s="3" t="s">
        <v>8</v>
      </c>
      <c r="C332" s="3" t="str">
        <f>"林丹华"</f>
        <v>林丹华</v>
      </c>
      <c r="D332" s="3" t="str">
        <f t="shared" si="82"/>
        <v>女</v>
      </c>
      <c r="E332" s="3" t="str">
        <f>"1997-11-04"</f>
        <v>1997-11-04</v>
      </c>
      <c r="F332" s="3" t="str">
        <f t="shared" si="78"/>
        <v>本科</v>
      </c>
      <c r="G332" s="3" t="str">
        <f t="shared" si="79"/>
        <v>学士</v>
      </c>
    </row>
    <row r="333" spans="1:7" ht="30" customHeight="1">
      <c r="A333" s="3">
        <v>331</v>
      </c>
      <c r="B333" s="3" t="s">
        <v>8</v>
      </c>
      <c r="C333" s="3" t="str">
        <f>"李秋妹"</f>
        <v>李秋妹</v>
      </c>
      <c r="D333" s="3" t="str">
        <f t="shared" si="82"/>
        <v>女</v>
      </c>
      <c r="E333" s="3" t="str">
        <f>"1995-03-13"</f>
        <v>1995-03-13</v>
      </c>
      <c r="F333" s="3" t="str">
        <f t="shared" si="78"/>
        <v>本科</v>
      </c>
      <c r="G333" s="3" t="str">
        <f t="shared" si="79"/>
        <v>学士</v>
      </c>
    </row>
    <row r="334" spans="1:7" ht="30" customHeight="1">
      <c r="A334" s="3">
        <v>332</v>
      </c>
      <c r="B334" s="3" t="s">
        <v>8</v>
      </c>
      <c r="C334" s="3" t="str">
        <f>"刘通"</f>
        <v>刘通</v>
      </c>
      <c r="D334" s="3" t="str">
        <f t="shared" si="82"/>
        <v>女</v>
      </c>
      <c r="E334" s="3" t="str">
        <f>"1988-07-04"</f>
        <v>1988-07-04</v>
      </c>
      <c r="F334" s="3" t="str">
        <f t="shared" si="78"/>
        <v>本科</v>
      </c>
      <c r="G334" s="3" t="str">
        <f t="shared" si="79"/>
        <v>学士</v>
      </c>
    </row>
    <row r="335" spans="1:7" ht="30" customHeight="1">
      <c r="A335" s="3">
        <v>333</v>
      </c>
      <c r="B335" s="3" t="s">
        <v>8</v>
      </c>
      <c r="C335" s="3" t="str">
        <f>"王志刚"</f>
        <v>王志刚</v>
      </c>
      <c r="D335" s="3" t="str">
        <f>"男"</f>
        <v>男</v>
      </c>
      <c r="E335" s="3" t="str">
        <f>"1996-09-13"</f>
        <v>1996-09-13</v>
      </c>
      <c r="F335" s="3" t="str">
        <f t="shared" si="78"/>
        <v>本科</v>
      </c>
      <c r="G335" s="3" t="str">
        <f t="shared" si="79"/>
        <v>学士</v>
      </c>
    </row>
    <row r="336" spans="1:7" ht="30" customHeight="1">
      <c r="A336" s="3">
        <v>334</v>
      </c>
      <c r="B336" s="3" t="s">
        <v>8</v>
      </c>
      <c r="C336" s="3" t="str">
        <f>"白家豪"</f>
        <v>白家豪</v>
      </c>
      <c r="D336" s="3" t="str">
        <f>"男"</f>
        <v>男</v>
      </c>
      <c r="E336" s="3" t="str">
        <f>"1999-10-02"</f>
        <v>1999-10-02</v>
      </c>
      <c r="F336" s="3" t="str">
        <f t="shared" si="78"/>
        <v>本科</v>
      </c>
      <c r="G336" s="3" t="str">
        <f t="shared" si="79"/>
        <v>学士</v>
      </c>
    </row>
    <row r="337" spans="1:7" ht="30" customHeight="1">
      <c r="A337" s="3">
        <v>335</v>
      </c>
      <c r="B337" s="3" t="s">
        <v>8</v>
      </c>
      <c r="C337" s="3" t="str">
        <f>"许嘉慧"</f>
        <v>许嘉慧</v>
      </c>
      <c r="D337" s="3" t="str">
        <f aca="true" t="shared" si="83" ref="D337:D340">"女"</f>
        <v>女</v>
      </c>
      <c r="E337" s="3" t="str">
        <f>"1997-06-24"</f>
        <v>1997-06-24</v>
      </c>
      <c r="F337" s="3" t="str">
        <f t="shared" si="78"/>
        <v>本科</v>
      </c>
      <c r="G337" s="3" t="str">
        <f t="shared" si="79"/>
        <v>学士</v>
      </c>
    </row>
    <row r="338" spans="1:7" ht="30" customHeight="1">
      <c r="A338" s="3">
        <v>336</v>
      </c>
      <c r="B338" s="3" t="s">
        <v>8</v>
      </c>
      <c r="C338" s="3" t="str">
        <f>"吴丽佳"</f>
        <v>吴丽佳</v>
      </c>
      <c r="D338" s="3" t="str">
        <f t="shared" si="83"/>
        <v>女</v>
      </c>
      <c r="E338" s="3" t="str">
        <f>"1995-08-16"</f>
        <v>1995-08-16</v>
      </c>
      <c r="F338" s="3" t="str">
        <f t="shared" si="78"/>
        <v>本科</v>
      </c>
      <c r="G338" s="3" t="str">
        <f t="shared" si="79"/>
        <v>学士</v>
      </c>
    </row>
    <row r="339" spans="1:7" ht="30" customHeight="1">
      <c r="A339" s="3">
        <v>337</v>
      </c>
      <c r="B339" s="3" t="s">
        <v>8</v>
      </c>
      <c r="C339" s="3" t="str">
        <f>"欧泽荟"</f>
        <v>欧泽荟</v>
      </c>
      <c r="D339" s="3" t="str">
        <f t="shared" si="83"/>
        <v>女</v>
      </c>
      <c r="E339" s="3" t="str">
        <f>"1993-01-13"</f>
        <v>1993-01-13</v>
      </c>
      <c r="F339" s="3" t="str">
        <f t="shared" si="78"/>
        <v>本科</v>
      </c>
      <c r="G339" s="3" t="str">
        <f t="shared" si="79"/>
        <v>学士</v>
      </c>
    </row>
    <row r="340" spans="1:7" ht="30" customHeight="1">
      <c r="A340" s="3">
        <v>338</v>
      </c>
      <c r="B340" s="3" t="s">
        <v>8</v>
      </c>
      <c r="C340" s="3" t="str">
        <f>"兰燕茜"</f>
        <v>兰燕茜</v>
      </c>
      <c r="D340" s="3" t="str">
        <f t="shared" si="83"/>
        <v>女</v>
      </c>
      <c r="E340" s="3" t="str">
        <f>"1990-04-15"</f>
        <v>1990-04-15</v>
      </c>
      <c r="F340" s="3" t="str">
        <f t="shared" si="78"/>
        <v>本科</v>
      </c>
      <c r="G340" s="3" t="str">
        <f t="shared" si="79"/>
        <v>学士</v>
      </c>
    </row>
    <row r="341" spans="1:7" ht="30" customHeight="1">
      <c r="A341" s="3">
        <v>339</v>
      </c>
      <c r="B341" s="3" t="s">
        <v>8</v>
      </c>
      <c r="C341" s="3" t="str">
        <f>"郭学东"</f>
        <v>郭学东</v>
      </c>
      <c r="D341" s="3" t="str">
        <f>"男"</f>
        <v>男</v>
      </c>
      <c r="E341" s="3" t="str">
        <f>"1994-05-25"</f>
        <v>1994-05-25</v>
      </c>
      <c r="F341" s="3" t="str">
        <f t="shared" si="78"/>
        <v>本科</v>
      </c>
      <c r="G341" s="3" t="str">
        <f t="shared" si="79"/>
        <v>学士</v>
      </c>
    </row>
    <row r="342" spans="1:7" ht="30" customHeight="1">
      <c r="A342" s="3">
        <v>340</v>
      </c>
      <c r="B342" s="3" t="s">
        <v>8</v>
      </c>
      <c r="C342" s="3" t="str">
        <f>"唐电玉"</f>
        <v>唐电玉</v>
      </c>
      <c r="D342" s="3" t="str">
        <f aca="true" t="shared" si="84" ref="D342:D346">"女"</f>
        <v>女</v>
      </c>
      <c r="E342" s="3" t="str">
        <f>"1991-01-11"</f>
        <v>1991-01-11</v>
      </c>
      <c r="F342" s="3" t="str">
        <f t="shared" si="78"/>
        <v>本科</v>
      </c>
      <c r="G342" s="3" t="str">
        <f t="shared" si="79"/>
        <v>学士</v>
      </c>
    </row>
    <row r="343" spans="1:7" ht="30" customHeight="1">
      <c r="A343" s="3">
        <v>341</v>
      </c>
      <c r="B343" s="3" t="s">
        <v>8</v>
      </c>
      <c r="C343" s="3" t="str">
        <f>"王东晨"</f>
        <v>王东晨</v>
      </c>
      <c r="D343" s="3" t="str">
        <f t="shared" si="84"/>
        <v>女</v>
      </c>
      <c r="E343" s="3" t="str">
        <f>"1997-05-08"</f>
        <v>1997-05-08</v>
      </c>
      <c r="F343" s="3" t="str">
        <f t="shared" si="78"/>
        <v>本科</v>
      </c>
      <c r="G343" s="3" t="str">
        <f t="shared" si="79"/>
        <v>学士</v>
      </c>
    </row>
    <row r="344" spans="1:7" ht="30" customHeight="1">
      <c r="A344" s="3">
        <v>342</v>
      </c>
      <c r="B344" s="3" t="s">
        <v>8</v>
      </c>
      <c r="C344" s="3" t="str">
        <f>"李秋燕"</f>
        <v>李秋燕</v>
      </c>
      <c r="D344" s="3" t="str">
        <f t="shared" si="84"/>
        <v>女</v>
      </c>
      <c r="E344" s="3" t="str">
        <f>"1992-10-08"</f>
        <v>1992-10-08</v>
      </c>
      <c r="F344" s="3" t="str">
        <f t="shared" si="78"/>
        <v>本科</v>
      </c>
      <c r="G344" s="3" t="str">
        <f t="shared" si="79"/>
        <v>学士</v>
      </c>
    </row>
    <row r="345" spans="1:7" ht="30" customHeight="1">
      <c r="A345" s="3">
        <v>343</v>
      </c>
      <c r="B345" s="3" t="s">
        <v>8</v>
      </c>
      <c r="C345" s="3" t="str">
        <f>"李芷欣"</f>
        <v>李芷欣</v>
      </c>
      <c r="D345" s="3" t="str">
        <f t="shared" si="84"/>
        <v>女</v>
      </c>
      <c r="E345" s="3" t="str">
        <f>"1994-10-16"</f>
        <v>1994-10-16</v>
      </c>
      <c r="F345" s="3" t="str">
        <f t="shared" si="78"/>
        <v>本科</v>
      </c>
      <c r="G345" s="3" t="str">
        <f t="shared" si="79"/>
        <v>学士</v>
      </c>
    </row>
    <row r="346" spans="1:7" ht="30" customHeight="1">
      <c r="A346" s="3">
        <v>344</v>
      </c>
      <c r="B346" s="3" t="s">
        <v>8</v>
      </c>
      <c r="C346" s="3" t="str">
        <f>"彭玉璋"</f>
        <v>彭玉璋</v>
      </c>
      <c r="D346" s="3" t="str">
        <f t="shared" si="84"/>
        <v>女</v>
      </c>
      <c r="E346" s="3" t="str">
        <f>"1988-11-14"</f>
        <v>1988-11-14</v>
      </c>
      <c r="F346" s="3" t="str">
        <f t="shared" si="78"/>
        <v>本科</v>
      </c>
      <c r="G346" s="3" t="str">
        <f t="shared" si="79"/>
        <v>学士</v>
      </c>
    </row>
    <row r="347" spans="1:7" ht="30" customHeight="1">
      <c r="A347" s="3">
        <v>345</v>
      </c>
      <c r="B347" s="3" t="s">
        <v>8</v>
      </c>
      <c r="C347" s="3" t="str">
        <f>"羊子鹏"</f>
        <v>羊子鹏</v>
      </c>
      <c r="D347" s="3" t="str">
        <f aca="true" t="shared" si="85" ref="D347:D351">"男"</f>
        <v>男</v>
      </c>
      <c r="E347" s="3" t="str">
        <f>"1995-12-02"</f>
        <v>1995-12-02</v>
      </c>
      <c r="F347" s="3" t="str">
        <f t="shared" si="78"/>
        <v>本科</v>
      </c>
      <c r="G347" s="3" t="str">
        <f t="shared" si="79"/>
        <v>学士</v>
      </c>
    </row>
    <row r="348" spans="1:7" ht="30" customHeight="1">
      <c r="A348" s="3">
        <v>346</v>
      </c>
      <c r="B348" s="3" t="s">
        <v>8</v>
      </c>
      <c r="C348" s="3" t="str">
        <f>"陈元冲"</f>
        <v>陈元冲</v>
      </c>
      <c r="D348" s="3" t="str">
        <f t="shared" si="85"/>
        <v>男</v>
      </c>
      <c r="E348" s="3" t="str">
        <f>"1988-08-21"</f>
        <v>1988-08-21</v>
      </c>
      <c r="F348" s="3" t="str">
        <f t="shared" si="78"/>
        <v>本科</v>
      </c>
      <c r="G348" s="3" t="str">
        <f t="shared" si="79"/>
        <v>学士</v>
      </c>
    </row>
    <row r="349" spans="1:7" ht="30" customHeight="1">
      <c r="A349" s="3">
        <v>347</v>
      </c>
      <c r="B349" s="3" t="s">
        <v>8</v>
      </c>
      <c r="C349" s="3" t="str">
        <f>"谢丽芳"</f>
        <v>谢丽芳</v>
      </c>
      <c r="D349" s="3" t="str">
        <f aca="true" t="shared" si="86" ref="D349:D352">"女"</f>
        <v>女</v>
      </c>
      <c r="E349" s="3" t="str">
        <f>"1986-08-28"</f>
        <v>1986-08-28</v>
      </c>
      <c r="F349" s="3" t="str">
        <f t="shared" si="78"/>
        <v>本科</v>
      </c>
      <c r="G349" s="3" t="str">
        <f t="shared" si="79"/>
        <v>学士</v>
      </c>
    </row>
    <row r="350" spans="1:7" ht="30" customHeight="1">
      <c r="A350" s="3">
        <v>348</v>
      </c>
      <c r="B350" s="3" t="s">
        <v>8</v>
      </c>
      <c r="C350" s="3" t="str">
        <f>"李立娜"</f>
        <v>李立娜</v>
      </c>
      <c r="D350" s="3" t="str">
        <f t="shared" si="86"/>
        <v>女</v>
      </c>
      <c r="E350" s="3" t="str">
        <f>"1999-12-06"</f>
        <v>1999-12-06</v>
      </c>
      <c r="F350" s="3" t="str">
        <f t="shared" si="78"/>
        <v>本科</v>
      </c>
      <c r="G350" s="3" t="str">
        <f t="shared" si="79"/>
        <v>学士</v>
      </c>
    </row>
    <row r="351" spans="1:7" ht="30" customHeight="1">
      <c r="A351" s="3">
        <v>349</v>
      </c>
      <c r="B351" s="3" t="s">
        <v>8</v>
      </c>
      <c r="C351" s="3" t="str">
        <f>"何伟泽"</f>
        <v>何伟泽</v>
      </c>
      <c r="D351" s="3" t="str">
        <f t="shared" si="85"/>
        <v>男</v>
      </c>
      <c r="E351" s="3" t="str">
        <f>"1995-12-26"</f>
        <v>1995-12-26</v>
      </c>
      <c r="F351" s="3" t="str">
        <f t="shared" si="78"/>
        <v>本科</v>
      </c>
      <c r="G351" s="3" t="str">
        <f t="shared" si="79"/>
        <v>学士</v>
      </c>
    </row>
    <row r="352" spans="1:7" ht="30" customHeight="1">
      <c r="A352" s="3">
        <v>350</v>
      </c>
      <c r="B352" s="3" t="s">
        <v>8</v>
      </c>
      <c r="C352" s="3" t="str">
        <f>"郑倩钰"</f>
        <v>郑倩钰</v>
      </c>
      <c r="D352" s="3" t="str">
        <f t="shared" si="86"/>
        <v>女</v>
      </c>
      <c r="E352" s="3" t="str">
        <f>"1997-01-22"</f>
        <v>1997-01-22</v>
      </c>
      <c r="F352" s="3" t="str">
        <f t="shared" si="78"/>
        <v>本科</v>
      </c>
      <c r="G352" s="3" t="str">
        <f t="shared" si="79"/>
        <v>学士</v>
      </c>
    </row>
    <row r="353" spans="1:7" ht="30" customHeight="1">
      <c r="A353" s="3">
        <v>351</v>
      </c>
      <c r="B353" s="3" t="s">
        <v>8</v>
      </c>
      <c r="C353" s="3" t="str">
        <f>"刘迈"</f>
        <v>刘迈</v>
      </c>
      <c r="D353" s="3" t="str">
        <f>"男"</f>
        <v>男</v>
      </c>
      <c r="E353" s="3" t="str">
        <f>"1997-10-20"</f>
        <v>1997-10-20</v>
      </c>
      <c r="F353" s="3" t="str">
        <f t="shared" si="78"/>
        <v>本科</v>
      </c>
      <c r="G353" s="3" t="str">
        <f t="shared" si="79"/>
        <v>学士</v>
      </c>
    </row>
    <row r="354" spans="1:7" ht="30" customHeight="1">
      <c r="A354" s="3">
        <v>352</v>
      </c>
      <c r="B354" s="3" t="s">
        <v>8</v>
      </c>
      <c r="C354" s="3" t="str">
        <f>"黄亦皇黄"</f>
        <v>黄亦皇黄</v>
      </c>
      <c r="D354" s="3" t="str">
        <f aca="true" t="shared" si="87" ref="D354:D360">"女"</f>
        <v>女</v>
      </c>
      <c r="E354" s="3" t="str">
        <f>"1995-07-13"</f>
        <v>1995-07-13</v>
      </c>
      <c r="F354" s="3" t="str">
        <f t="shared" si="78"/>
        <v>本科</v>
      </c>
      <c r="G354" s="3" t="str">
        <f t="shared" si="79"/>
        <v>学士</v>
      </c>
    </row>
    <row r="355" spans="1:7" ht="30" customHeight="1">
      <c r="A355" s="3">
        <v>353</v>
      </c>
      <c r="B355" s="3" t="s">
        <v>8</v>
      </c>
      <c r="C355" s="3" t="str">
        <f>"杨仁恒"</f>
        <v>杨仁恒</v>
      </c>
      <c r="D355" s="3" t="str">
        <f>"男"</f>
        <v>男</v>
      </c>
      <c r="E355" s="3" t="str">
        <f>"1993-10-20"</f>
        <v>1993-10-20</v>
      </c>
      <c r="F355" s="3" t="str">
        <f t="shared" si="78"/>
        <v>本科</v>
      </c>
      <c r="G355" s="3" t="str">
        <f t="shared" si="79"/>
        <v>学士</v>
      </c>
    </row>
    <row r="356" spans="1:7" ht="30" customHeight="1">
      <c r="A356" s="3">
        <v>354</v>
      </c>
      <c r="B356" s="3" t="s">
        <v>8</v>
      </c>
      <c r="C356" s="3" t="str">
        <f>"吴琳"</f>
        <v>吴琳</v>
      </c>
      <c r="D356" s="3" t="str">
        <f t="shared" si="87"/>
        <v>女</v>
      </c>
      <c r="E356" s="3" t="str">
        <f>"1997-07-20"</f>
        <v>1997-07-20</v>
      </c>
      <c r="F356" s="3" t="str">
        <f t="shared" si="78"/>
        <v>本科</v>
      </c>
      <c r="G356" s="3" t="str">
        <f t="shared" si="79"/>
        <v>学士</v>
      </c>
    </row>
    <row r="357" spans="1:7" ht="30" customHeight="1">
      <c r="A357" s="3">
        <v>355</v>
      </c>
      <c r="B357" s="3" t="s">
        <v>8</v>
      </c>
      <c r="C357" s="3" t="str">
        <f>"吴益姜"</f>
        <v>吴益姜</v>
      </c>
      <c r="D357" s="3" t="str">
        <f t="shared" si="87"/>
        <v>女</v>
      </c>
      <c r="E357" s="3" t="str">
        <f>"1994-07-07"</f>
        <v>1994-07-07</v>
      </c>
      <c r="F357" s="3" t="str">
        <f>"研究生"</f>
        <v>研究生</v>
      </c>
      <c r="G357" s="3" t="str">
        <f>"硕士"</f>
        <v>硕士</v>
      </c>
    </row>
    <row r="358" spans="1:7" ht="30" customHeight="1">
      <c r="A358" s="3">
        <v>356</v>
      </c>
      <c r="B358" s="3" t="s">
        <v>8</v>
      </c>
      <c r="C358" s="3" t="str">
        <f>"袁月"</f>
        <v>袁月</v>
      </c>
      <c r="D358" s="3" t="str">
        <f t="shared" si="87"/>
        <v>女</v>
      </c>
      <c r="E358" s="3" t="str">
        <f>"1989-01-13"</f>
        <v>1989-01-13</v>
      </c>
      <c r="F358" s="3" t="str">
        <f aca="true" t="shared" si="88" ref="F358:F399">"本科"</f>
        <v>本科</v>
      </c>
      <c r="G358" s="3" t="str">
        <f aca="true" t="shared" si="89" ref="G358:G370">"学士"</f>
        <v>学士</v>
      </c>
    </row>
    <row r="359" spans="1:7" ht="30" customHeight="1">
      <c r="A359" s="3">
        <v>357</v>
      </c>
      <c r="B359" s="3" t="s">
        <v>8</v>
      </c>
      <c r="C359" s="3" t="str">
        <f>"陈旭"</f>
        <v>陈旭</v>
      </c>
      <c r="D359" s="3" t="str">
        <f t="shared" si="87"/>
        <v>女</v>
      </c>
      <c r="E359" s="3" t="str">
        <f>"1992-06-08"</f>
        <v>1992-06-08</v>
      </c>
      <c r="F359" s="3" t="str">
        <f t="shared" si="88"/>
        <v>本科</v>
      </c>
      <c r="G359" s="3" t="str">
        <f t="shared" si="89"/>
        <v>学士</v>
      </c>
    </row>
    <row r="360" spans="1:7" ht="30" customHeight="1">
      <c r="A360" s="3">
        <v>358</v>
      </c>
      <c r="B360" s="3" t="s">
        <v>8</v>
      </c>
      <c r="C360" s="3" t="str">
        <f>"曾洁"</f>
        <v>曾洁</v>
      </c>
      <c r="D360" s="3" t="str">
        <f t="shared" si="87"/>
        <v>女</v>
      </c>
      <c r="E360" s="3" t="str">
        <f>"1998-09-28"</f>
        <v>1998-09-28</v>
      </c>
      <c r="F360" s="3" t="str">
        <f t="shared" si="88"/>
        <v>本科</v>
      </c>
      <c r="G360" s="3" t="str">
        <f t="shared" si="89"/>
        <v>学士</v>
      </c>
    </row>
    <row r="361" spans="1:7" ht="30" customHeight="1">
      <c r="A361" s="3">
        <v>359</v>
      </c>
      <c r="B361" s="3" t="s">
        <v>8</v>
      </c>
      <c r="C361" s="3" t="str">
        <f>"杨光"</f>
        <v>杨光</v>
      </c>
      <c r="D361" s="3" t="str">
        <f>"男"</f>
        <v>男</v>
      </c>
      <c r="E361" s="3" t="str">
        <f>"1995-03-15"</f>
        <v>1995-03-15</v>
      </c>
      <c r="F361" s="3" t="str">
        <f t="shared" si="88"/>
        <v>本科</v>
      </c>
      <c r="G361" s="3" t="str">
        <f t="shared" si="89"/>
        <v>学士</v>
      </c>
    </row>
    <row r="362" spans="1:7" ht="30" customHeight="1">
      <c r="A362" s="3">
        <v>360</v>
      </c>
      <c r="B362" s="3" t="s">
        <v>8</v>
      </c>
      <c r="C362" s="3" t="str">
        <f>"蔡丹燕"</f>
        <v>蔡丹燕</v>
      </c>
      <c r="D362" s="3" t="str">
        <f aca="true" t="shared" si="90" ref="D362:D370">"女"</f>
        <v>女</v>
      </c>
      <c r="E362" s="3" t="str">
        <f>"1985-10-25"</f>
        <v>1985-10-25</v>
      </c>
      <c r="F362" s="3" t="str">
        <f t="shared" si="88"/>
        <v>本科</v>
      </c>
      <c r="G362" s="3" t="str">
        <f t="shared" si="89"/>
        <v>学士</v>
      </c>
    </row>
    <row r="363" spans="1:7" ht="30" customHeight="1">
      <c r="A363" s="3">
        <v>361</v>
      </c>
      <c r="B363" s="3" t="s">
        <v>8</v>
      </c>
      <c r="C363" s="3" t="str">
        <f>"陈捷"</f>
        <v>陈捷</v>
      </c>
      <c r="D363" s="3" t="str">
        <f t="shared" si="90"/>
        <v>女</v>
      </c>
      <c r="E363" s="3" t="str">
        <f>"1995-07-19"</f>
        <v>1995-07-19</v>
      </c>
      <c r="F363" s="3" t="str">
        <f t="shared" si="88"/>
        <v>本科</v>
      </c>
      <c r="G363" s="3" t="str">
        <f t="shared" si="89"/>
        <v>学士</v>
      </c>
    </row>
    <row r="364" spans="1:7" ht="30" customHeight="1">
      <c r="A364" s="3">
        <v>362</v>
      </c>
      <c r="B364" s="3" t="s">
        <v>8</v>
      </c>
      <c r="C364" s="3" t="str">
        <f>"展杰德"</f>
        <v>展杰德</v>
      </c>
      <c r="D364" s="3" t="str">
        <f>"男"</f>
        <v>男</v>
      </c>
      <c r="E364" s="3" t="str">
        <f>"1996-01-27"</f>
        <v>1996-01-27</v>
      </c>
      <c r="F364" s="3" t="str">
        <f t="shared" si="88"/>
        <v>本科</v>
      </c>
      <c r="G364" s="3" t="str">
        <f t="shared" si="89"/>
        <v>学士</v>
      </c>
    </row>
    <row r="365" spans="1:7" ht="30" customHeight="1">
      <c r="A365" s="3">
        <v>363</v>
      </c>
      <c r="B365" s="3" t="s">
        <v>8</v>
      </c>
      <c r="C365" s="3" t="str">
        <f>"江源"</f>
        <v>江源</v>
      </c>
      <c r="D365" s="3" t="str">
        <f t="shared" si="90"/>
        <v>女</v>
      </c>
      <c r="E365" s="3" t="str">
        <f>"1992-08-25"</f>
        <v>1992-08-25</v>
      </c>
      <c r="F365" s="3" t="str">
        <f t="shared" si="88"/>
        <v>本科</v>
      </c>
      <c r="G365" s="3" t="str">
        <f t="shared" si="89"/>
        <v>学士</v>
      </c>
    </row>
    <row r="366" spans="1:7" ht="30" customHeight="1">
      <c r="A366" s="3">
        <v>364</v>
      </c>
      <c r="B366" s="3" t="s">
        <v>8</v>
      </c>
      <c r="C366" s="3" t="str">
        <f>"陈姝娴"</f>
        <v>陈姝娴</v>
      </c>
      <c r="D366" s="3" t="str">
        <f t="shared" si="90"/>
        <v>女</v>
      </c>
      <c r="E366" s="3" t="str">
        <f>"1992-10-13"</f>
        <v>1992-10-13</v>
      </c>
      <c r="F366" s="3" t="str">
        <f t="shared" si="88"/>
        <v>本科</v>
      </c>
      <c r="G366" s="3" t="str">
        <f t="shared" si="89"/>
        <v>学士</v>
      </c>
    </row>
    <row r="367" spans="1:7" ht="30" customHeight="1">
      <c r="A367" s="3">
        <v>365</v>
      </c>
      <c r="B367" s="3" t="s">
        <v>8</v>
      </c>
      <c r="C367" s="3" t="str">
        <f>"吴雯雯"</f>
        <v>吴雯雯</v>
      </c>
      <c r="D367" s="3" t="str">
        <f t="shared" si="90"/>
        <v>女</v>
      </c>
      <c r="E367" s="3" t="str">
        <f>"1996-02-13"</f>
        <v>1996-02-13</v>
      </c>
      <c r="F367" s="3" t="str">
        <f t="shared" si="88"/>
        <v>本科</v>
      </c>
      <c r="G367" s="3" t="str">
        <f t="shared" si="89"/>
        <v>学士</v>
      </c>
    </row>
    <row r="368" spans="1:7" ht="30" customHeight="1">
      <c r="A368" s="3">
        <v>366</v>
      </c>
      <c r="B368" s="3" t="s">
        <v>8</v>
      </c>
      <c r="C368" s="3" t="str">
        <f>"苏文盈"</f>
        <v>苏文盈</v>
      </c>
      <c r="D368" s="3" t="str">
        <f t="shared" si="90"/>
        <v>女</v>
      </c>
      <c r="E368" s="3" t="str">
        <f>"1994-07-09"</f>
        <v>1994-07-09</v>
      </c>
      <c r="F368" s="3" t="str">
        <f t="shared" si="88"/>
        <v>本科</v>
      </c>
      <c r="G368" s="3" t="str">
        <f t="shared" si="89"/>
        <v>学士</v>
      </c>
    </row>
    <row r="369" spans="1:7" ht="30" customHeight="1">
      <c r="A369" s="3">
        <v>367</v>
      </c>
      <c r="B369" s="3" t="s">
        <v>8</v>
      </c>
      <c r="C369" s="3" t="str">
        <f>"利柳青"</f>
        <v>利柳青</v>
      </c>
      <c r="D369" s="3" t="str">
        <f t="shared" si="90"/>
        <v>女</v>
      </c>
      <c r="E369" s="3" t="str">
        <f>"1996-08-10"</f>
        <v>1996-08-10</v>
      </c>
      <c r="F369" s="3" t="str">
        <f t="shared" si="88"/>
        <v>本科</v>
      </c>
      <c r="G369" s="3" t="str">
        <f t="shared" si="89"/>
        <v>学士</v>
      </c>
    </row>
    <row r="370" spans="1:7" ht="30" customHeight="1">
      <c r="A370" s="3">
        <v>368</v>
      </c>
      <c r="B370" s="3" t="s">
        <v>8</v>
      </c>
      <c r="C370" s="3" t="str">
        <f>"冯志冲"</f>
        <v>冯志冲</v>
      </c>
      <c r="D370" s="3" t="str">
        <f t="shared" si="90"/>
        <v>女</v>
      </c>
      <c r="E370" s="3" t="str">
        <f>"1990-02-05"</f>
        <v>1990-02-05</v>
      </c>
      <c r="F370" s="3" t="str">
        <f t="shared" si="88"/>
        <v>本科</v>
      </c>
      <c r="G370" s="3" t="str">
        <f t="shared" si="89"/>
        <v>学士</v>
      </c>
    </row>
    <row r="371" spans="1:7" ht="30" customHeight="1">
      <c r="A371" s="3">
        <v>369</v>
      </c>
      <c r="B371" s="3" t="s">
        <v>8</v>
      </c>
      <c r="C371" s="3" t="str">
        <f>"张伟峥"</f>
        <v>张伟峥</v>
      </c>
      <c r="D371" s="3" t="str">
        <f aca="true" t="shared" si="91" ref="D371:D377">"男"</f>
        <v>男</v>
      </c>
      <c r="E371" s="3" t="str">
        <f>"1994-01-25"</f>
        <v>1994-01-25</v>
      </c>
      <c r="F371" s="3" t="str">
        <f t="shared" si="88"/>
        <v>本科</v>
      </c>
      <c r="G371" s="3" t="str">
        <f>"硕士"</f>
        <v>硕士</v>
      </c>
    </row>
    <row r="372" spans="1:7" ht="30" customHeight="1">
      <c r="A372" s="3">
        <v>370</v>
      </c>
      <c r="B372" s="3" t="s">
        <v>8</v>
      </c>
      <c r="C372" s="3" t="str">
        <f>"陈文婧"</f>
        <v>陈文婧</v>
      </c>
      <c r="D372" s="3" t="str">
        <f aca="true" t="shared" si="92" ref="D372:D374">"女"</f>
        <v>女</v>
      </c>
      <c r="E372" s="3" t="str">
        <f>"1989-09-27"</f>
        <v>1989-09-27</v>
      </c>
      <c r="F372" s="3" t="str">
        <f t="shared" si="88"/>
        <v>本科</v>
      </c>
      <c r="G372" s="3" t="str">
        <f aca="true" t="shared" si="93" ref="G372:G399">"学士"</f>
        <v>学士</v>
      </c>
    </row>
    <row r="373" spans="1:7" ht="30" customHeight="1">
      <c r="A373" s="3">
        <v>371</v>
      </c>
      <c r="B373" s="3" t="s">
        <v>8</v>
      </c>
      <c r="C373" s="3" t="str">
        <f>"徐红"</f>
        <v>徐红</v>
      </c>
      <c r="D373" s="3" t="str">
        <f t="shared" si="92"/>
        <v>女</v>
      </c>
      <c r="E373" s="3" t="str">
        <f>"1990-09-03"</f>
        <v>1990-09-03</v>
      </c>
      <c r="F373" s="3" t="str">
        <f t="shared" si="88"/>
        <v>本科</v>
      </c>
      <c r="G373" s="3" t="str">
        <f t="shared" si="93"/>
        <v>学士</v>
      </c>
    </row>
    <row r="374" spans="1:7" ht="30" customHeight="1">
      <c r="A374" s="3">
        <v>372</v>
      </c>
      <c r="B374" s="3" t="s">
        <v>8</v>
      </c>
      <c r="C374" s="3" t="str">
        <f>"侯海燕"</f>
        <v>侯海燕</v>
      </c>
      <c r="D374" s="3" t="str">
        <f t="shared" si="92"/>
        <v>女</v>
      </c>
      <c r="E374" s="3" t="str">
        <f>"1997-07-10"</f>
        <v>1997-07-10</v>
      </c>
      <c r="F374" s="3" t="str">
        <f t="shared" si="88"/>
        <v>本科</v>
      </c>
      <c r="G374" s="3" t="str">
        <f t="shared" si="93"/>
        <v>学士</v>
      </c>
    </row>
    <row r="375" spans="1:7" ht="30" customHeight="1">
      <c r="A375" s="3">
        <v>373</v>
      </c>
      <c r="B375" s="3" t="s">
        <v>8</v>
      </c>
      <c r="C375" s="3" t="str">
        <f>"王松龄"</f>
        <v>王松龄</v>
      </c>
      <c r="D375" s="3" t="str">
        <f t="shared" si="91"/>
        <v>男</v>
      </c>
      <c r="E375" s="3" t="str">
        <f>"1998-05-22"</f>
        <v>1998-05-22</v>
      </c>
      <c r="F375" s="3" t="str">
        <f t="shared" si="88"/>
        <v>本科</v>
      </c>
      <c r="G375" s="3" t="str">
        <f t="shared" si="93"/>
        <v>学士</v>
      </c>
    </row>
    <row r="376" spans="1:7" ht="30" customHeight="1">
      <c r="A376" s="3">
        <v>374</v>
      </c>
      <c r="B376" s="3" t="s">
        <v>8</v>
      </c>
      <c r="C376" s="3" t="str">
        <f>"彭进"</f>
        <v>彭进</v>
      </c>
      <c r="D376" s="3" t="str">
        <f t="shared" si="91"/>
        <v>男</v>
      </c>
      <c r="E376" s="3" t="str">
        <f>"1996-03-13"</f>
        <v>1996-03-13</v>
      </c>
      <c r="F376" s="3" t="str">
        <f t="shared" si="88"/>
        <v>本科</v>
      </c>
      <c r="G376" s="3" t="str">
        <f t="shared" si="93"/>
        <v>学士</v>
      </c>
    </row>
    <row r="377" spans="1:7" ht="30" customHeight="1">
      <c r="A377" s="3">
        <v>375</v>
      </c>
      <c r="B377" s="3" t="s">
        <v>8</v>
      </c>
      <c r="C377" s="3" t="str">
        <f>"罗忠易"</f>
        <v>罗忠易</v>
      </c>
      <c r="D377" s="3" t="str">
        <f t="shared" si="91"/>
        <v>男</v>
      </c>
      <c r="E377" s="3" t="str">
        <f>"1998-03-20"</f>
        <v>1998-03-20</v>
      </c>
      <c r="F377" s="3" t="str">
        <f t="shared" si="88"/>
        <v>本科</v>
      </c>
      <c r="G377" s="3" t="str">
        <f t="shared" si="93"/>
        <v>学士</v>
      </c>
    </row>
    <row r="378" spans="1:7" ht="30" customHeight="1">
      <c r="A378" s="3">
        <v>376</v>
      </c>
      <c r="B378" s="3" t="s">
        <v>8</v>
      </c>
      <c r="C378" s="3" t="str">
        <f>"谢凡欣"</f>
        <v>谢凡欣</v>
      </c>
      <c r="D378" s="3" t="str">
        <f aca="true" t="shared" si="94" ref="D378:D384">"女"</f>
        <v>女</v>
      </c>
      <c r="E378" s="3" t="str">
        <f>"1997-09-24"</f>
        <v>1997-09-24</v>
      </c>
      <c r="F378" s="3" t="str">
        <f t="shared" si="88"/>
        <v>本科</v>
      </c>
      <c r="G378" s="3" t="str">
        <f t="shared" si="93"/>
        <v>学士</v>
      </c>
    </row>
    <row r="379" spans="1:7" ht="30" customHeight="1">
      <c r="A379" s="3">
        <v>377</v>
      </c>
      <c r="B379" s="3" t="s">
        <v>8</v>
      </c>
      <c r="C379" s="3" t="str">
        <f>"周灿伟"</f>
        <v>周灿伟</v>
      </c>
      <c r="D379" s="3" t="str">
        <f>"男"</f>
        <v>男</v>
      </c>
      <c r="E379" s="3" t="str">
        <f>"1997-01-19"</f>
        <v>1997-01-19</v>
      </c>
      <c r="F379" s="3" t="str">
        <f t="shared" si="88"/>
        <v>本科</v>
      </c>
      <c r="G379" s="3" t="str">
        <f t="shared" si="93"/>
        <v>学士</v>
      </c>
    </row>
    <row r="380" spans="1:7" ht="30" customHeight="1">
      <c r="A380" s="3">
        <v>378</v>
      </c>
      <c r="B380" s="3" t="s">
        <v>8</v>
      </c>
      <c r="C380" s="3" t="str">
        <f>"邢丽雅"</f>
        <v>邢丽雅</v>
      </c>
      <c r="D380" s="3" t="str">
        <f t="shared" si="94"/>
        <v>女</v>
      </c>
      <c r="E380" s="3" t="str">
        <f>"1994-01-16"</f>
        <v>1994-01-16</v>
      </c>
      <c r="F380" s="3" t="str">
        <f t="shared" si="88"/>
        <v>本科</v>
      </c>
      <c r="G380" s="3" t="str">
        <f t="shared" si="93"/>
        <v>学士</v>
      </c>
    </row>
    <row r="381" spans="1:7" ht="30" customHeight="1">
      <c r="A381" s="3">
        <v>379</v>
      </c>
      <c r="B381" s="3" t="s">
        <v>8</v>
      </c>
      <c r="C381" s="3" t="str">
        <f>"姜佳呈"</f>
        <v>姜佳呈</v>
      </c>
      <c r="D381" s="3" t="str">
        <f>"男"</f>
        <v>男</v>
      </c>
      <c r="E381" s="3" t="str">
        <f>"1997-04-12"</f>
        <v>1997-04-12</v>
      </c>
      <c r="F381" s="3" t="str">
        <f t="shared" si="88"/>
        <v>本科</v>
      </c>
      <c r="G381" s="3" t="str">
        <f t="shared" si="93"/>
        <v>学士</v>
      </c>
    </row>
    <row r="382" spans="1:7" ht="30" customHeight="1">
      <c r="A382" s="3">
        <v>380</v>
      </c>
      <c r="B382" s="3" t="s">
        <v>8</v>
      </c>
      <c r="C382" s="3" t="str">
        <f>"胡涵"</f>
        <v>胡涵</v>
      </c>
      <c r="D382" s="3" t="str">
        <f t="shared" si="94"/>
        <v>女</v>
      </c>
      <c r="E382" s="3" t="str">
        <f>"1995-08-28"</f>
        <v>1995-08-28</v>
      </c>
      <c r="F382" s="3" t="str">
        <f t="shared" si="88"/>
        <v>本科</v>
      </c>
      <c r="G382" s="3" t="str">
        <f t="shared" si="93"/>
        <v>学士</v>
      </c>
    </row>
    <row r="383" spans="1:7" ht="30" customHeight="1">
      <c r="A383" s="3">
        <v>381</v>
      </c>
      <c r="B383" s="3" t="s">
        <v>8</v>
      </c>
      <c r="C383" s="3" t="str">
        <f>"林安慧"</f>
        <v>林安慧</v>
      </c>
      <c r="D383" s="3" t="str">
        <f t="shared" si="94"/>
        <v>女</v>
      </c>
      <c r="E383" s="3" t="str">
        <f>"1998-02-08"</f>
        <v>1998-02-08</v>
      </c>
      <c r="F383" s="3" t="str">
        <f t="shared" si="88"/>
        <v>本科</v>
      </c>
      <c r="G383" s="3" t="str">
        <f t="shared" si="93"/>
        <v>学士</v>
      </c>
    </row>
    <row r="384" spans="1:7" ht="30" customHeight="1">
      <c r="A384" s="3">
        <v>382</v>
      </c>
      <c r="B384" s="3" t="s">
        <v>8</v>
      </c>
      <c r="C384" s="3" t="str">
        <f>"江孝雯"</f>
        <v>江孝雯</v>
      </c>
      <c r="D384" s="3" t="str">
        <f t="shared" si="94"/>
        <v>女</v>
      </c>
      <c r="E384" s="3" t="str">
        <f>"1997-05-12"</f>
        <v>1997-05-12</v>
      </c>
      <c r="F384" s="3" t="str">
        <f t="shared" si="88"/>
        <v>本科</v>
      </c>
      <c r="G384" s="3" t="str">
        <f t="shared" si="93"/>
        <v>学士</v>
      </c>
    </row>
    <row r="385" spans="1:7" ht="30" customHeight="1">
      <c r="A385" s="3">
        <v>383</v>
      </c>
      <c r="B385" s="3" t="s">
        <v>8</v>
      </c>
      <c r="C385" s="3" t="str">
        <f>"刘阳秀"</f>
        <v>刘阳秀</v>
      </c>
      <c r="D385" s="3" t="str">
        <f>"男"</f>
        <v>男</v>
      </c>
      <c r="E385" s="3" t="str">
        <f>"1996-06-03"</f>
        <v>1996-06-03</v>
      </c>
      <c r="F385" s="3" t="str">
        <f t="shared" si="88"/>
        <v>本科</v>
      </c>
      <c r="G385" s="3" t="str">
        <f t="shared" si="93"/>
        <v>学士</v>
      </c>
    </row>
    <row r="386" spans="1:7" ht="30" customHeight="1">
      <c r="A386" s="3">
        <v>384</v>
      </c>
      <c r="B386" s="3" t="s">
        <v>8</v>
      </c>
      <c r="C386" s="3" t="str">
        <f>"陈寒"</f>
        <v>陈寒</v>
      </c>
      <c r="D386" s="3" t="str">
        <f aca="true" t="shared" si="95" ref="D386:D391">"女"</f>
        <v>女</v>
      </c>
      <c r="E386" s="3" t="str">
        <f>"1990-06-02"</f>
        <v>1990-06-02</v>
      </c>
      <c r="F386" s="3" t="str">
        <f t="shared" si="88"/>
        <v>本科</v>
      </c>
      <c r="G386" s="3" t="str">
        <f t="shared" si="93"/>
        <v>学士</v>
      </c>
    </row>
    <row r="387" spans="1:7" ht="30" customHeight="1">
      <c r="A387" s="3">
        <v>385</v>
      </c>
      <c r="B387" s="3" t="s">
        <v>8</v>
      </c>
      <c r="C387" s="3" t="str">
        <f>"满瑞奇"</f>
        <v>满瑞奇</v>
      </c>
      <c r="D387" s="3" t="str">
        <f>"男"</f>
        <v>男</v>
      </c>
      <c r="E387" s="3" t="str">
        <f>"1993-10-18"</f>
        <v>1993-10-18</v>
      </c>
      <c r="F387" s="3" t="str">
        <f t="shared" si="88"/>
        <v>本科</v>
      </c>
      <c r="G387" s="3" t="str">
        <f t="shared" si="93"/>
        <v>学士</v>
      </c>
    </row>
    <row r="388" spans="1:7" ht="30" customHeight="1">
      <c r="A388" s="3">
        <v>386</v>
      </c>
      <c r="B388" s="3" t="s">
        <v>8</v>
      </c>
      <c r="C388" s="3" t="str">
        <f>"黎久慧"</f>
        <v>黎久慧</v>
      </c>
      <c r="D388" s="3" t="str">
        <f t="shared" si="95"/>
        <v>女</v>
      </c>
      <c r="E388" s="3" t="str">
        <f>"1991-01-25"</f>
        <v>1991-01-25</v>
      </c>
      <c r="F388" s="3" t="str">
        <f t="shared" si="88"/>
        <v>本科</v>
      </c>
      <c r="G388" s="3" t="str">
        <f t="shared" si="93"/>
        <v>学士</v>
      </c>
    </row>
    <row r="389" spans="1:7" ht="30" customHeight="1">
      <c r="A389" s="3">
        <v>387</v>
      </c>
      <c r="B389" s="3" t="s">
        <v>8</v>
      </c>
      <c r="C389" s="3" t="str">
        <f>"符一凡"</f>
        <v>符一凡</v>
      </c>
      <c r="D389" s="3" t="str">
        <f t="shared" si="95"/>
        <v>女</v>
      </c>
      <c r="E389" s="3" t="str">
        <f>"1996-02-18"</f>
        <v>1996-02-18</v>
      </c>
      <c r="F389" s="3" t="str">
        <f t="shared" si="88"/>
        <v>本科</v>
      </c>
      <c r="G389" s="3" t="str">
        <f t="shared" si="93"/>
        <v>学士</v>
      </c>
    </row>
    <row r="390" spans="1:7" ht="30" customHeight="1">
      <c r="A390" s="3">
        <v>388</v>
      </c>
      <c r="B390" s="3" t="s">
        <v>8</v>
      </c>
      <c r="C390" s="3" t="str">
        <f>"符克芳"</f>
        <v>符克芳</v>
      </c>
      <c r="D390" s="3" t="str">
        <f t="shared" si="95"/>
        <v>女</v>
      </c>
      <c r="E390" s="3" t="str">
        <f>"1995-10-09"</f>
        <v>1995-10-09</v>
      </c>
      <c r="F390" s="3" t="str">
        <f t="shared" si="88"/>
        <v>本科</v>
      </c>
      <c r="G390" s="3" t="str">
        <f t="shared" si="93"/>
        <v>学士</v>
      </c>
    </row>
    <row r="391" spans="1:7" ht="30" customHeight="1">
      <c r="A391" s="3">
        <v>389</v>
      </c>
      <c r="B391" s="3" t="s">
        <v>8</v>
      </c>
      <c r="C391" s="3" t="str">
        <f>"胡素婷"</f>
        <v>胡素婷</v>
      </c>
      <c r="D391" s="3" t="str">
        <f t="shared" si="95"/>
        <v>女</v>
      </c>
      <c r="E391" s="3" t="str">
        <f>"1993-06-22"</f>
        <v>1993-06-22</v>
      </c>
      <c r="F391" s="3" t="str">
        <f t="shared" si="88"/>
        <v>本科</v>
      </c>
      <c r="G391" s="3" t="str">
        <f t="shared" si="93"/>
        <v>学士</v>
      </c>
    </row>
    <row r="392" spans="1:7" ht="30" customHeight="1">
      <c r="A392" s="3">
        <v>390</v>
      </c>
      <c r="B392" s="3" t="s">
        <v>8</v>
      </c>
      <c r="C392" s="3" t="str">
        <f>"张杰"</f>
        <v>张杰</v>
      </c>
      <c r="D392" s="3" t="str">
        <f>"男"</f>
        <v>男</v>
      </c>
      <c r="E392" s="3" t="str">
        <f>"1996-11-20"</f>
        <v>1996-11-20</v>
      </c>
      <c r="F392" s="3" t="str">
        <f t="shared" si="88"/>
        <v>本科</v>
      </c>
      <c r="G392" s="3" t="str">
        <f t="shared" si="93"/>
        <v>学士</v>
      </c>
    </row>
    <row r="393" spans="1:7" ht="30" customHeight="1">
      <c r="A393" s="3">
        <v>391</v>
      </c>
      <c r="B393" s="3" t="s">
        <v>8</v>
      </c>
      <c r="C393" s="3" t="str">
        <f>"安娜"</f>
        <v>安娜</v>
      </c>
      <c r="D393" s="3" t="str">
        <f aca="true" t="shared" si="96" ref="D393:D399">"女"</f>
        <v>女</v>
      </c>
      <c r="E393" s="3" t="str">
        <f>"1990-04-28"</f>
        <v>1990-04-28</v>
      </c>
      <c r="F393" s="3" t="str">
        <f t="shared" si="88"/>
        <v>本科</v>
      </c>
      <c r="G393" s="3" t="str">
        <f t="shared" si="93"/>
        <v>学士</v>
      </c>
    </row>
    <row r="394" spans="1:7" ht="30" customHeight="1">
      <c r="A394" s="3">
        <v>392</v>
      </c>
      <c r="B394" s="3" t="s">
        <v>8</v>
      </c>
      <c r="C394" s="3" t="str">
        <f>"苏海燕"</f>
        <v>苏海燕</v>
      </c>
      <c r="D394" s="3" t="str">
        <f t="shared" si="96"/>
        <v>女</v>
      </c>
      <c r="E394" s="3" t="str">
        <f>"1996-06-29"</f>
        <v>1996-06-29</v>
      </c>
      <c r="F394" s="3" t="str">
        <f t="shared" si="88"/>
        <v>本科</v>
      </c>
      <c r="G394" s="3" t="str">
        <f t="shared" si="93"/>
        <v>学士</v>
      </c>
    </row>
    <row r="395" spans="1:7" ht="30" customHeight="1">
      <c r="A395" s="3">
        <v>393</v>
      </c>
      <c r="B395" s="3" t="s">
        <v>8</v>
      </c>
      <c r="C395" s="3" t="str">
        <f>"谢鸿丽"</f>
        <v>谢鸿丽</v>
      </c>
      <c r="D395" s="3" t="str">
        <f t="shared" si="96"/>
        <v>女</v>
      </c>
      <c r="E395" s="3" t="str">
        <f>"1996-09-23"</f>
        <v>1996-09-23</v>
      </c>
      <c r="F395" s="3" t="str">
        <f t="shared" si="88"/>
        <v>本科</v>
      </c>
      <c r="G395" s="3" t="str">
        <f t="shared" si="93"/>
        <v>学士</v>
      </c>
    </row>
    <row r="396" spans="1:7" ht="30" customHeight="1">
      <c r="A396" s="3">
        <v>394</v>
      </c>
      <c r="B396" s="3" t="s">
        <v>8</v>
      </c>
      <c r="C396" s="3" t="str">
        <f>"麦露丹"</f>
        <v>麦露丹</v>
      </c>
      <c r="D396" s="3" t="str">
        <f t="shared" si="96"/>
        <v>女</v>
      </c>
      <c r="E396" s="3" t="str">
        <f>"1997-07-24"</f>
        <v>1997-07-24</v>
      </c>
      <c r="F396" s="3" t="str">
        <f t="shared" si="88"/>
        <v>本科</v>
      </c>
      <c r="G396" s="3" t="str">
        <f t="shared" si="93"/>
        <v>学士</v>
      </c>
    </row>
    <row r="397" spans="1:7" ht="30" customHeight="1">
      <c r="A397" s="3">
        <v>395</v>
      </c>
      <c r="B397" s="3" t="s">
        <v>8</v>
      </c>
      <c r="C397" s="3" t="str">
        <f>"赵毓泽"</f>
        <v>赵毓泽</v>
      </c>
      <c r="D397" s="3" t="str">
        <f t="shared" si="96"/>
        <v>女</v>
      </c>
      <c r="E397" s="3" t="str">
        <f>"1991-04-08"</f>
        <v>1991-04-08</v>
      </c>
      <c r="F397" s="3" t="str">
        <f t="shared" si="88"/>
        <v>本科</v>
      </c>
      <c r="G397" s="3" t="str">
        <f t="shared" si="93"/>
        <v>学士</v>
      </c>
    </row>
    <row r="398" spans="1:7" ht="30" customHeight="1">
      <c r="A398" s="3">
        <v>396</v>
      </c>
      <c r="B398" s="3" t="s">
        <v>8</v>
      </c>
      <c r="C398" s="3" t="str">
        <f>"林珠玛"</f>
        <v>林珠玛</v>
      </c>
      <c r="D398" s="3" t="str">
        <f t="shared" si="96"/>
        <v>女</v>
      </c>
      <c r="E398" s="3" t="str">
        <f>"1990-08-08"</f>
        <v>1990-08-08</v>
      </c>
      <c r="F398" s="3" t="str">
        <f t="shared" si="88"/>
        <v>本科</v>
      </c>
      <c r="G398" s="3" t="str">
        <f t="shared" si="93"/>
        <v>学士</v>
      </c>
    </row>
    <row r="399" spans="1:7" ht="30" customHeight="1">
      <c r="A399" s="3">
        <v>397</v>
      </c>
      <c r="B399" s="3" t="s">
        <v>8</v>
      </c>
      <c r="C399" s="3" t="str">
        <f>"曾丽"</f>
        <v>曾丽</v>
      </c>
      <c r="D399" s="3" t="str">
        <f t="shared" si="96"/>
        <v>女</v>
      </c>
      <c r="E399" s="3" t="str">
        <f>"1991-07-10"</f>
        <v>1991-07-10</v>
      </c>
      <c r="F399" s="3" t="str">
        <f t="shared" si="88"/>
        <v>本科</v>
      </c>
      <c r="G399" s="3" t="str">
        <f t="shared" si="93"/>
        <v>学士</v>
      </c>
    </row>
    <row r="400" spans="1:7" ht="30" customHeight="1">
      <c r="A400" s="3">
        <v>398</v>
      </c>
      <c r="B400" s="3" t="s">
        <v>8</v>
      </c>
      <c r="C400" s="3" t="str">
        <f>"白惠东"</f>
        <v>白惠东</v>
      </c>
      <c r="D400" s="3" t="str">
        <f>"男"</f>
        <v>男</v>
      </c>
      <c r="E400" s="3" t="str">
        <f>"1991-04-10"</f>
        <v>1991-04-10</v>
      </c>
      <c r="F400" s="3" t="str">
        <f>"研究生"</f>
        <v>研究生</v>
      </c>
      <c r="G400" s="3" t="str">
        <f>"硕士"</f>
        <v>硕士</v>
      </c>
    </row>
    <row r="401" spans="1:7" ht="30" customHeight="1">
      <c r="A401" s="3">
        <v>399</v>
      </c>
      <c r="B401" s="3" t="s">
        <v>8</v>
      </c>
      <c r="C401" s="3" t="str">
        <f>"陈舒琪"</f>
        <v>陈舒琪</v>
      </c>
      <c r="D401" s="3" t="str">
        <f aca="true" t="shared" si="97" ref="D401:D411">"女"</f>
        <v>女</v>
      </c>
      <c r="E401" s="3" t="str">
        <f>"1996-10-01"</f>
        <v>1996-10-01</v>
      </c>
      <c r="F401" s="3" t="str">
        <f aca="true" t="shared" si="98" ref="F401:F425">"本科"</f>
        <v>本科</v>
      </c>
      <c r="G401" s="3" t="str">
        <f aca="true" t="shared" si="99" ref="G401:G425">"学士"</f>
        <v>学士</v>
      </c>
    </row>
    <row r="402" spans="1:7" ht="30" customHeight="1">
      <c r="A402" s="3">
        <v>400</v>
      </c>
      <c r="B402" s="3" t="s">
        <v>8</v>
      </c>
      <c r="C402" s="3" t="str">
        <f>"邢云淋"</f>
        <v>邢云淋</v>
      </c>
      <c r="D402" s="3" t="str">
        <f t="shared" si="97"/>
        <v>女</v>
      </c>
      <c r="E402" s="3" t="str">
        <f>"1996-11-19"</f>
        <v>1996-11-19</v>
      </c>
      <c r="F402" s="3" t="str">
        <f t="shared" si="98"/>
        <v>本科</v>
      </c>
      <c r="G402" s="3" t="str">
        <f t="shared" si="99"/>
        <v>学士</v>
      </c>
    </row>
    <row r="403" spans="1:7" ht="30" customHeight="1">
      <c r="A403" s="3">
        <v>401</v>
      </c>
      <c r="B403" s="3" t="s">
        <v>8</v>
      </c>
      <c r="C403" s="3" t="str">
        <f>"王大莉"</f>
        <v>王大莉</v>
      </c>
      <c r="D403" s="3" t="str">
        <f t="shared" si="97"/>
        <v>女</v>
      </c>
      <c r="E403" s="3" t="str">
        <f>"1997-12-15"</f>
        <v>1997-12-15</v>
      </c>
      <c r="F403" s="3" t="str">
        <f t="shared" si="98"/>
        <v>本科</v>
      </c>
      <c r="G403" s="3" t="str">
        <f t="shared" si="99"/>
        <v>学士</v>
      </c>
    </row>
    <row r="404" spans="1:7" ht="30" customHeight="1">
      <c r="A404" s="3">
        <v>402</v>
      </c>
      <c r="B404" s="3" t="s">
        <v>8</v>
      </c>
      <c r="C404" s="3" t="str">
        <f>"苏妮"</f>
        <v>苏妮</v>
      </c>
      <c r="D404" s="3" t="str">
        <f t="shared" si="97"/>
        <v>女</v>
      </c>
      <c r="E404" s="3" t="str">
        <f>"1992-11-18"</f>
        <v>1992-11-18</v>
      </c>
      <c r="F404" s="3" t="str">
        <f t="shared" si="98"/>
        <v>本科</v>
      </c>
      <c r="G404" s="3" t="str">
        <f t="shared" si="99"/>
        <v>学士</v>
      </c>
    </row>
    <row r="405" spans="1:7" ht="30" customHeight="1">
      <c r="A405" s="3">
        <v>403</v>
      </c>
      <c r="B405" s="3" t="s">
        <v>8</v>
      </c>
      <c r="C405" s="3" t="str">
        <f>"张璇"</f>
        <v>张璇</v>
      </c>
      <c r="D405" s="3" t="str">
        <f t="shared" si="97"/>
        <v>女</v>
      </c>
      <c r="E405" s="3" t="str">
        <f>"1994-07-29"</f>
        <v>1994-07-29</v>
      </c>
      <c r="F405" s="3" t="str">
        <f t="shared" si="98"/>
        <v>本科</v>
      </c>
      <c r="G405" s="3" t="str">
        <f t="shared" si="99"/>
        <v>学士</v>
      </c>
    </row>
    <row r="406" spans="1:7" ht="30" customHeight="1">
      <c r="A406" s="3">
        <v>404</v>
      </c>
      <c r="B406" s="3" t="s">
        <v>8</v>
      </c>
      <c r="C406" s="3" t="str">
        <f>"吴隆英"</f>
        <v>吴隆英</v>
      </c>
      <c r="D406" s="3" t="str">
        <f t="shared" si="97"/>
        <v>女</v>
      </c>
      <c r="E406" s="3" t="str">
        <f>"1992-02-15"</f>
        <v>1992-02-15</v>
      </c>
      <c r="F406" s="3" t="str">
        <f t="shared" si="98"/>
        <v>本科</v>
      </c>
      <c r="G406" s="3" t="str">
        <f t="shared" si="99"/>
        <v>学士</v>
      </c>
    </row>
    <row r="407" spans="1:7" ht="30" customHeight="1">
      <c r="A407" s="3">
        <v>405</v>
      </c>
      <c r="B407" s="3" t="s">
        <v>8</v>
      </c>
      <c r="C407" s="3" t="str">
        <f>"杨定运"</f>
        <v>杨定运</v>
      </c>
      <c r="D407" s="3" t="str">
        <f t="shared" si="97"/>
        <v>女</v>
      </c>
      <c r="E407" s="3" t="str">
        <f>"1995-04-11"</f>
        <v>1995-04-11</v>
      </c>
      <c r="F407" s="3" t="str">
        <f t="shared" si="98"/>
        <v>本科</v>
      </c>
      <c r="G407" s="3" t="str">
        <f t="shared" si="99"/>
        <v>学士</v>
      </c>
    </row>
    <row r="408" spans="1:7" ht="30" customHeight="1">
      <c r="A408" s="3">
        <v>406</v>
      </c>
      <c r="B408" s="3" t="s">
        <v>8</v>
      </c>
      <c r="C408" s="3" t="str">
        <f>"陈小琴"</f>
        <v>陈小琴</v>
      </c>
      <c r="D408" s="3" t="str">
        <f t="shared" si="97"/>
        <v>女</v>
      </c>
      <c r="E408" s="3" t="str">
        <f>"1996-09-20"</f>
        <v>1996-09-20</v>
      </c>
      <c r="F408" s="3" t="str">
        <f t="shared" si="98"/>
        <v>本科</v>
      </c>
      <c r="G408" s="3" t="str">
        <f t="shared" si="99"/>
        <v>学士</v>
      </c>
    </row>
    <row r="409" spans="1:7" ht="30" customHeight="1">
      <c r="A409" s="3">
        <v>407</v>
      </c>
      <c r="B409" s="3" t="s">
        <v>8</v>
      </c>
      <c r="C409" s="3" t="str">
        <f>"张琳"</f>
        <v>张琳</v>
      </c>
      <c r="D409" s="3" t="str">
        <f t="shared" si="97"/>
        <v>女</v>
      </c>
      <c r="E409" s="3" t="str">
        <f>"1998-05"</f>
        <v>1998-05</v>
      </c>
      <c r="F409" s="3" t="str">
        <f t="shared" si="98"/>
        <v>本科</v>
      </c>
      <c r="G409" s="3" t="str">
        <f t="shared" si="99"/>
        <v>学士</v>
      </c>
    </row>
    <row r="410" spans="1:7" ht="30" customHeight="1">
      <c r="A410" s="3">
        <v>408</v>
      </c>
      <c r="B410" s="3" t="s">
        <v>8</v>
      </c>
      <c r="C410" s="3" t="str">
        <f>"林冬"</f>
        <v>林冬</v>
      </c>
      <c r="D410" s="3" t="str">
        <f t="shared" si="97"/>
        <v>女</v>
      </c>
      <c r="E410" s="3" t="str">
        <f>"1996-10-09"</f>
        <v>1996-10-09</v>
      </c>
      <c r="F410" s="3" t="str">
        <f t="shared" si="98"/>
        <v>本科</v>
      </c>
      <c r="G410" s="3" t="str">
        <f t="shared" si="99"/>
        <v>学士</v>
      </c>
    </row>
    <row r="411" spans="1:7" ht="30" customHeight="1">
      <c r="A411" s="3">
        <v>409</v>
      </c>
      <c r="B411" s="3" t="s">
        <v>8</v>
      </c>
      <c r="C411" s="3" t="str">
        <f>"李瑞"</f>
        <v>李瑞</v>
      </c>
      <c r="D411" s="3" t="str">
        <f t="shared" si="97"/>
        <v>女</v>
      </c>
      <c r="E411" s="3" t="str">
        <f>"1989-11-22"</f>
        <v>1989-11-22</v>
      </c>
      <c r="F411" s="3" t="str">
        <f t="shared" si="98"/>
        <v>本科</v>
      </c>
      <c r="G411" s="3" t="str">
        <f t="shared" si="99"/>
        <v>学士</v>
      </c>
    </row>
    <row r="412" spans="1:7" ht="30" customHeight="1">
      <c r="A412" s="3">
        <v>410</v>
      </c>
      <c r="B412" s="3" t="s">
        <v>8</v>
      </c>
      <c r="C412" s="3" t="str">
        <f>"胡睿喆"</f>
        <v>胡睿喆</v>
      </c>
      <c r="D412" s="3" t="str">
        <f>"男"</f>
        <v>男</v>
      </c>
      <c r="E412" s="3" t="str">
        <f>"1995-06-11"</f>
        <v>1995-06-11</v>
      </c>
      <c r="F412" s="3" t="str">
        <f t="shared" si="98"/>
        <v>本科</v>
      </c>
      <c r="G412" s="3" t="str">
        <f t="shared" si="99"/>
        <v>学士</v>
      </c>
    </row>
    <row r="413" spans="1:7" ht="30" customHeight="1">
      <c r="A413" s="3">
        <v>411</v>
      </c>
      <c r="B413" s="3" t="s">
        <v>8</v>
      </c>
      <c r="C413" s="3" t="str">
        <f>"沈艳波"</f>
        <v>沈艳波</v>
      </c>
      <c r="D413" s="3" t="str">
        <f aca="true" t="shared" si="100" ref="D413:D418">"女"</f>
        <v>女</v>
      </c>
      <c r="E413" s="3" t="str">
        <f>"1992-02-18"</f>
        <v>1992-02-18</v>
      </c>
      <c r="F413" s="3" t="str">
        <f t="shared" si="98"/>
        <v>本科</v>
      </c>
      <c r="G413" s="3" t="str">
        <f t="shared" si="99"/>
        <v>学士</v>
      </c>
    </row>
    <row r="414" spans="1:7" ht="30" customHeight="1">
      <c r="A414" s="3">
        <v>412</v>
      </c>
      <c r="B414" s="3" t="s">
        <v>8</v>
      </c>
      <c r="C414" s="3" t="str">
        <f>"许锘"</f>
        <v>许锘</v>
      </c>
      <c r="D414" s="3" t="str">
        <f>"男"</f>
        <v>男</v>
      </c>
      <c r="E414" s="3" t="str">
        <f>"1998-03-21"</f>
        <v>1998-03-21</v>
      </c>
      <c r="F414" s="3" t="str">
        <f t="shared" si="98"/>
        <v>本科</v>
      </c>
      <c r="G414" s="3" t="str">
        <f t="shared" si="99"/>
        <v>学士</v>
      </c>
    </row>
    <row r="415" spans="1:7" ht="30" customHeight="1">
      <c r="A415" s="3">
        <v>413</v>
      </c>
      <c r="B415" s="3" t="s">
        <v>8</v>
      </c>
      <c r="C415" s="3" t="str">
        <f>"汪春蕊"</f>
        <v>汪春蕊</v>
      </c>
      <c r="D415" s="3" t="str">
        <f t="shared" si="100"/>
        <v>女</v>
      </c>
      <c r="E415" s="3" t="str">
        <f>"1998-06-22"</f>
        <v>1998-06-22</v>
      </c>
      <c r="F415" s="3" t="str">
        <f t="shared" si="98"/>
        <v>本科</v>
      </c>
      <c r="G415" s="3" t="str">
        <f t="shared" si="99"/>
        <v>学士</v>
      </c>
    </row>
    <row r="416" spans="1:7" ht="30" customHeight="1">
      <c r="A416" s="3">
        <v>414</v>
      </c>
      <c r="B416" s="3" t="s">
        <v>8</v>
      </c>
      <c r="C416" s="3" t="str">
        <f>"王少翔"</f>
        <v>王少翔</v>
      </c>
      <c r="D416" s="3" t="str">
        <f t="shared" si="100"/>
        <v>女</v>
      </c>
      <c r="E416" s="3" t="str">
        <f>"1999-07-06"</f>
        <v>1999-07-06</v>
      </c>
      <c r="F416" s="3" t="str">
        <f t="shared" si="98"/>
        <v>本科</v>
      </c>
      <c r="G416" s="3" t="str">
        <f t="shared" si="99"/>
        <v>学士</v>
      </c>
    </row>
    <row r="417" spans="1:7" ht="30" customHeight="1">
      <c r="A417" s="3">
        <v>415</v>
      </c>
      <c r="B417" s="3" t="s">
        <v>8</v>
      </c>
      <c r="C417" s="3" t="str">
        <f>"胡樱盈"</f>
        <v>胡樱盈</v>
      </c>
      <c r="D417" s="3" t="str">
        <f t="shared" si="100"/>
        <v>女</v>
      </c>
      <c r="E417" s="3" t="str">
        <f>"1996-06-24"</f>
        <v>1996-06-24</v>
      </c>
      <c r="F417" s="3" t="str">
        <f t="shared" si="98"/>
        <v>本科</v>
      </c>
      <c r="G417" s="3" t="str">
        <f t="shared" si="99"/>
        <v>学士</v>
      </c>
    </row>
    <row r="418" spans="1:7" ht="30" customHeight="1">
      <c r="A418" s="3">
        <v>416</v>
      </c>
      <c r="B418" s="3" t="s">
        <v>8</v>
      </c>
      <c r="C418" s="3" t="str">
        <f>"冯白静"</f>
        <v>冯白静</v>
      </c>
      <c r="D418" s="3" t="str">
        <f t="shared" si="100"/>
        <v>女</v>
      </c>
      <c r="E418" s="3" t="str">
        <f>"1996-09-05"</f>
        <v>1996-09-05</v>
      </c>
      <c r="F418" s="3" t="str">
        <f t="shared" si="98"/>
        <v>本科</v>
      </c>
      <c r="G418" s="3" t="str">
        <f t="shared" si="99"/>
        <v>学士</v>
      </c>
    </row>
    <row r="419" spans="1:7" ht="30" customHeight="1">
      <c r="A419" s="3">
        <v>417</v>
      </c>
      <c r="B419" s="3" t="s">
        <v>8</v>
      </c>
      <c r="C419" s="3" t="str">
        <f>"陈亚开"</f>
        <v>陈亚开</v>
      </c>
      <c r="D419" s="3" t="str">
        <f>"男"</f>
        <v>男</v>
      </c>
      <c r="E419" s="3" t="str">
        <f>"1993-04-20"</f>
        <v>1993-04-20</v>
      </c>
      <c r="F419" s="3" t="str">
        <f t="shared" si="98"/>
        <v>本科</v>
      </c>
      <c r="G419" s="3" t="str">
        <f t="shared" si="99"/>
        <v>学士</v>
      </c>
    </row>
    <row r="420" spans="1:7" ht="30" customHeight="1">
      <c r="A420" s="3">
        <v>418</v>
      </c>
      <c r="B420" s="3" t="s">
        <v>8</v>
      </c>
      <c r="C420" s="3" t="str">
        <f>"吴芬"</f>
        <v>吴芬</v>
      </c>
      <c r="D420" s="3" t="str">
        <f aca="true" t="shared" si="101" ref="D420:D422">"女"</f>
        <v>女</v>
      </c>
      <c r="E420" s="3" t="str">
        <f>"1990-01-08"</f>
        <v>1990-01-08</v>
      </c>
      <c r="F420" s="3" t="str">
        <f t="shared" si="98"/>
        <v>本科</v>
      </c>
      <c r="G420" s="3" t="str">
        <f t="shared" si="99"/>
        <v>学士</v>
      </c>
    </row>
    <row r="421" spans="1:7" ht="30" customHeight="1">
      <c r="A421" s="3">
        <v>419</v>
      </c>
      <c r="B421" s="3" t="s">
        <v>8</v>
      </c>
      <c r="C421" s="3" t="str">
        <f>"游婷文"</f>
        <v>游婷文</v>
      </c>
      <c r="D421" s="3" t="str">
        <f t="shared" si="101"/>
        <v>女</v>
      </c>
      <c r="E421" s="3" t="str">
        <f>"1995-12-20"</f>
        <v>1995-12-20</v>
      </c>
      <c r="F421" s="3" t="str">
        <f t="shared" si="98"/>
        <v>本科</v>
      </c>
      <c r="G421" s="3" t="str">
        <f t="shared" si="99"/>
        <v>学士</v>
      </c>
    </row>
    <row r="422" spans="1:7" ht="30" customHeight="1">
      <c r="A422" s="3">
        <v>420</v>
      </c>
      <c r="B422" s="3" t="s">
        <v>8</v>
      </c>
      <c r="C422" s="3" t="str">
        <f>"吴婷婷"</f>
        <v>吴婷婷</v>
      </c>
      <c r="D422" s="3" t="str">
        <f t="shared" si="101"/>
        <v>女</v>
      </c>
      <c r="E422" s="3" t="str">
        <f>"1995-12-17"</f>
        <v>1995-12-17</v>
      </c>
      <c r="F422" s="3" t="str">
        <f t="shared" si="98"/>
        <v>本科</v>
      </c>
      <c r="G422" s="3" t="str">
        <f t="shared" si="99"/>
        <v>学士</v>
      </c>
    </row>
    <row r="423" spans="1:7" ht="30" customHeight="1">
      <c r="A423" s="3">
        <v>421</v>
      </c>
      <c r="B423" s="3" t="s">
        <v>8</v>
      </c>
      <c r="C423" s="3" t="str">
        <f>"张宇"</f>
        <v>张宇</v>
      </c>
      <c r="D423" s="3" t="str">
        <f>"男"</f>
        <v>男</v>
      </c>
      <c r="E423" s="3" t="str">
        <f>"1996-12-29"</f>
        <v>1996-12-29</v>
      </c>
      <c r="F423" s="3" t="str">
        <f t="shared" si="98"/>
        <v>本科</v>
      </c>
      <c r="G423" s="3" t="str">
        <f t="shared" si="99"/>
        <v>学士</v>
      </c>
    </row>
    <row r="424" spans="1:7" ht="30" customHeight="1">
      <c r="A424" s="3">
        <v>422</v>
      </c>
      <c r="B424" s="3" t="s">
        <v>8</v>
      </c>
      <c r="C424" s="3" t="str">
        <f>"颜敏"</f>
        <v>颜敏</v>
      </c>
      <c r="D424" s="3" t="str">
        <f aca="true" t="shared" si="102" ref="D424:D430">"女"</f>
        <v>女</v>
      </c>
      <c r="E424" s="3" t="str">
        <f>"1996-10-12"</f>
        <v>1996-10-12</v>
      </c>
      <c r="F424" s="3" t="str">
        <f t="shared" si="98"/>
        <v>本科</v>
      </c>
      <c r="G424" s="3" t="str">
        <f t="shared" si="99"/>
        <v>学士</v>
      </c>
    </row>
    <row r="425" spans="1:7" ht="30" customHeight="1">
      <c r="A425" s="3">
        <v>423</v>
      </c>
      <c r="B425" s="3" t="s">
        <v>8</v>
      </c>
      <c r="C425" s="3" t="str">
        <f>"周丽"</f>
        <v>周丽</v>
      </c>
      <c r="D425" s="3" t="str">
        <f t="shared" si="102"/>
        <v>女</v>
      </c>
      <c r="E425" s="3" t="str">
        <f>"1993-11-19"</f>
        <v>1993-11-19</v>
      </c>
      <c r="F425" s="3" t="str">
        <f t="shared" si="98"/>
        <v>本科</v>
      </c>
      <c r="G425" s="3" t="str">
        <f t="shared" si="99"/>
        <v>学士</v>
      </c>
    </row>
    <row r="426" spans="1:7" ht="30" customHeight="1">
      <c r="A426" s="3">
        <v>424</v>
      </c>
      <c r="B426" s="3" t="s">
        <v>8</v>
      </c>
      <c r="C426" s="3" t="str">
        <f>"陈学"</f>
        <v>陈学</v>
      </c>
      <c r="D426" s="3" t="str">
        <f>"男"</f>
        <v>男</v>
      </c>
      <c r="E426" s="3" t="str">
        <f>"1995-08-06"</f>
        <v>1995-08-06</v>
      </c>
      <c r="F426" s="3" t="str">
        <f>"研究生"</f>
        <v>研究生</v>
      </c>
      <c r="G426" s="3" t="str">
        <f>"硕士"</f>
        <v>硕士</v>
      </c>
    </row>
    <row r="427" spans="1:7" ht="30" customHeight="1">
      <c r="A427" s="3">
        <v>425</v>
      </c>
      <c r="B427" s="3" t="s">
        <v>8</v>
      </c>
      <c r="C427" s="3" t="str">
        <f>"刘芳宁"</f>
        <v>刘芳宁</v>
      </c>
      <c r="D427" s="3" t="str">
        <f t="shared" si="102"/>
        <v>女</v>
      </c>
      <c r="E427" s="3" t="str">
        <f>"1995-08-28"</f>
        <v>1995-08-28</v>
      </c>
      <c r="F427" s="3" t="str">
        <f aca="true" t="shared" si="103" ref="F427:F490">"本科"</f>
        <v>本科</v>
      </c>
      <c r="G427" s="3" t="str">
        <f aca="true" t="shared" si="104" ref="G427:G490">"学士"</f>
        <v>学士</v>
      </c>
    </row>
    <row r="428" spans="1:7" ht="30" customHeight="1">
      <c r="A428" s="3">
        <v>426</v>
      </c>
      <c r="B428" s="3" t="s">
        <v>8</v>
      </c>
      <c r="C428" s="3" t="str">
        <f>"谭子芬"</f>
        <v>谭子芬</v>
      </c>
      <c r="D428" s="3" t="str">
        <f t="shared" si="102"/>
        <v>女</v>
      </c>
      <c r="E428" s="3" t="str">
        <f>"1992-11-09"</f>
        <v>1992-11-09</v>
      </c>
      <c r="F428" s="3" t="str">
        <f t="shared" si="103"/>
        <v>本科</v>
      </c>
      <c r="G428" s="3" t="str">
        <f t="shared" si="104"/>
        <v>学士</v>
      </c>
    </row>
    <row r="429" spans="1:7" ht="30" customHeight="1">
      <c r="A429" s="3">
        <v>427</v>
      </c>
      <c r="B429" s="3" t="s">
        <v>8</v>
      </c>
      <c r="C429" s="3" t="str">
        <f>"朱海欣"</f>
        <v>朱海欣</v>
      </c>
      <c r="D429" s="3" t="str">
        <f t="shared" si="102"/>
        <v>女</v>
      </c>
      <c r="E429" s="3" t="str">
        <f>"1996-03-24"</f>
        <v>1996-03-24</v>
      </c>
      <c r="F429" s="3" t="str">
        <f t="shared" si="103"/>
        <v>本科</v>
      </c>
      <c r="G429" s="3" t="str">
        <f t="shared" si="104"/>
        <v>学士</v>
      </c>
    </row>
    <row r="430" spans="1:7" ht="30" customHeight="1">
      <c r="A430" s="3">
        <v>428</v>
      </c>
      <c r="B430" s="3" t="s">
        <v>8</v>
      </c>
      <c r="C430" s="3" t="str">
        <f>"董敏"</f>
        <v>董敏</v>
      </c>
      <c r="D430" s="3" t="str">
        <f t="shared" si="102"/>
        <v>女</v>
      </c>
      <c r="E430" s="3" t="str">
        <f>"1996-10-08"</f>
        <v>1996-10-08</v>
      </c>
      <c r="F430" s="3" t="str">
        <f t="shared" si="103"/>
        <v>本科</v>
      </c>
      <c r="G430" s="3" t="str">
        <f t="shared" si="104"/>
        <v>学士</v>
      </c>
    </row>
    <row r="431" spans="1:7" ht="30" customHeight="1">
      <c r="A431" s="3">
        <v>429</v>
      </c>
      <c r="B431" s="3" t="s">
        <v>8</v>
      </c>
      <c r="C431" s="3" t="str">
        <f>"林茂基"</f>
        <v>林茂基</v>
      </c>
      <c r="D431" s="3" t="str">
        <f aca="true" t="shared" si="105" ref="D431:D433">"男"</f>
        <v>男</v>
      </c>
      <c r="E431" s="3" t="str">
        <f>"1996-02-17"</f>
        <v>1996-02-17</v>
      </c>
      <c r="F431" s="3" t="str">
        <f t="shared" si="103"/>
        <v>本科</v>
      </c>
      <c r="G431" s="3" t="str">
        <f t="shared" si="104"/>
        <v>学士</v>
      </c>
    </row>
    <row r="432" spans="1:7" ht="30" customHeight="1">
      <c r="A432" s="3">
        <v>430</v>
      </c>
      <c r="B432" s="3" t="s">
        <v>8</v>
      </c>
      <c r="C432" s="3" t="str">
        <f>"王炬登"</f>
        <v>王炬登</v>
      </c>
      <c r="D432" s="3" t="str">
        <f t="shared" si="105"/>
        <v>男</v>
      </c>
      <c r="E432" s="3" t="str">
        <f>"1991-01-01"</f>
        <v>1991-01-01</v>
      </c>
      <c r="F432" s="3" t="str">
        <f t="shared" si="103"/>
        <v>本科</v>
      </c>
      <c r="G432" s="3" t="str">
        <f t="shared" si="104"/>
        <v>学士</v>
      </c>
    </row>
    <row r="433" spans="1:7" ht="30" customHeight="1">
      <c r="A433" s="3">
        <v>431</v>
      </c>
      <c r="B433" s="3" t="s">
        <v>8</v>
      </c>
      <c r="C433" s="3" t="str">
        <f>"冯琨"</f>
        <v>冯琨</v>
      </c>
      <c r="D433" s="3" t="str">
        <f t="shared" si="105"/>
        <v>男</v>
      </c>
      <c r="E433" s="3" t="str">
        <f>"1991-02-26"</f>
        <v>1991-02-26</v>
      </c>
      <c r="F433" s="3" t="str">
        <f t="shared" si="103"/>
        <v>本科</v>
      </c>
      <c r="G433" s="3" t="str">
        <f t="shared" si="104"/>
        <v>学士</v>
      </c>
    </row>
    <row r="434" spans="1:7" ht="30" customHeight="1">
      <c r="A434" s="3">
        <v>432</v>
      </c>
      <c r="B434" s="3" t="s">
        <v>8</v>
      </c>
      <c r="C434" s="3" t="str">
        <f>"冯志华"</f>
        <v>冯志华</v>
      </c>
      <c r="D434" s="3" t="str">
        <f aca="true" t="shared" si="106" ref="D434:D437">"女"</f>
        <v>女</v>
      </c>
      <c r="E434" s="3" t="str">
        <f>"1996-01-05"</f>
        <v>1996-01-05</v>
      </c>
      <c r="F434" s="3" t="str">
        <f t="shared" si="103"/>
        <v>本科</v>
      </c>
      <c r="G434" s="3" t="str">
        <f t="shared" si="104"/>
        <v>学士</v>
      </c>
    </row>
    <row r="435" spans="1:7" ht="30" customHeight="1">
      <c r="A435" s="3">
        <v>433</v>
      </c>
      <c r="B435" s="3" t="s">
        <v>8</v>
      </c>
      <c r="C435" s="3" t="str">
        <f>"罗明前"</f>
        <v>罗明前</v>
      </c>
      <c r="D435" s="3" t="str">
        <f>"男"</f>
        <v>男</v>
      </c>
      <c r="E435" s="3" t="str">
        <f>"1993-11-20"</f>
        <v>1993-11-20</v>
      </c>
      <c r="F435" s="3" t="str">
        <f t="shared" si="103"/>
        <v>本科</v>
      </c>
      <c r="G435" s="3" t="str">
        <f t="shared" si="104"/>
        <v>学士</v>
      </c>
    </row>
    <row r="436" spans="1:7" ht="30" customHeight="1">
      <c r="A436" s="3">
        <v>434</v>
      </c>
      <c r="B436" s="3" t="s">
        <v>8</v>
      </c>
      <c r="C436" s="3" t="str">
        <f>"陈钟情"</f>
        <v>陈钟情</v>
      </c>
      <c r="D436" s="3" t="str">
        <f t="shared" si="106"/>
        <v>女</v>
      </c>
      <c r="E436" s="3" t="str">
        <f>"1998-07-04"</f>
        <v>1998-07-04</v>
      </c>
      <c r="F436" s="3" t="str">
        <f t="shared" si="103"/>
        <v>本科</v>
      </c>
      <c r="G436" s="3" t="str">
        <f t="shared" si="104"/>
        <v>学士</v>
      </c>
    </row>
    <row r="437" spans="1:7" ht="30" customHeight="1">
      <c r="A437" s="3">
        <v>435</v>
      </c>
      <c r="B437" s="3" t="s">
        <v>8</v>
      </c>
      <c r="C437" s="3" t="str">
        <f>"王芳珠"</f>
        <v>王芳珠</v>
      </c>
      <c r="D437" s="3" t="str">
        <f t="shared" si="106"/>
        <v>女</v>
      </c>
      <c r="E437" s="3" t="str">
        <f>"1998-04-15"</f>
        <v>1998-04-15</v>
      </c>
      <c r="F437" s="3" t="str">
        <f t="shared" si="103"/>
        <v>本科</v>
      </c>
      <c r="G437" s="3" t="str">
        <f t="shared" si="104"/>
        <v>学士</v>
      </c>
    </row>
    <row r="438" spans="1:7" ht="30" customHeight="1">
      <c r="A438" s="3">
        <v>436</v>
      </c>
      <c r="B438" s="3" t="s">
        <v>8</v>
      </c>
      <c r="C438" s="3" t="str">
        <f>"颜春"</f>
        <v>颜春</v>
      </c>
      <c r="D438" s="3" t="str">
        <f>"男"</f>
        <v>男</v>
      </c>
      <c r="E438" s="3" t="str">
        <f>"1986-11-03"</f>
        <v>1986-11-03</v>
      </c>
      <c r="F438" s="3" t="str">
        <f t="shared" si="103"/>
        <v>本科</v>
      </c>
      <c r="G438" s="3" t="str">
        <f t="shared" si="104"/>
        <v>学士</v>
      </c>
    </row>
    <row r="439" spans="1:7" ht="30" customHeight="1">
      <c r="A439" s="3">
        <v>437</v>
      </c>
      <c r="B439" s="3" t="s">
        <v>8</v>
      </c>
      <c r="C439" s="3" t="str">
        <f>"陈玫君"</f>
        <v>陈玫君</v>
      </c>
      <c r="D439" s="3" t="str">
        <f aca="true" t="shared" si="107" ref="D439:D446">"女"</f>
        <v>女</v>
      </c>
      <c r="E439" s="3" t="str">
        <f>"1991-10-24"</f>
        <v>1991-10-24</v>
      </c>
      <c r="F439" s="3" t="str">
        <f t="shared" si="103"/>
        <v>本科</v>
      </c>
      <c r="G439" s="3" t="str">
        <f t="shared" si="104"/>
        <v>学士</v>
      </c>
    </row>
    <row r="440" spans="1:7" ht="30" customHeight="1">
      <c r="A440" s="3">
        <v>438</v>
      </c>
      <c r="B440" s="3" t="s">
        <v>8</v>
      </c>
      <c r="C440" s="3" t="str">
        <f>"陈慧慧"</f>
        <v>陈慧慧</v>
      </c>
      <c r="D440" s="3" t="str">
        <f t="shared" si="107"/>
        <v>女</v>
      </c>
      <c r="E440" s="3" t="str">
        <f>"1988-10-18"</f>
        <v>1988-10-18</v>
      </c>
      <c r="F440" s="3" t="str">
        <f t="shared" si="103"/>
        <v>本科</v>
      </c>
      <c r="G440" s="3" t="str">
        <f t="shared" si="104"/>
        <v>学士</v>
      </c>
    </row>
    <row r="441" spans="1:7" ht="30" customHeight="1">
      <c r="A441" s="3">
        <v>439</v>
      </c>
      <c r="B441" s="3" t="s">
        <v>8</v>
      </c>
      <c r="C441" s="3" t="str">
        <f>"符倩影"</f>
        <v>符倩影</v>
      </c>
      <c r="D441" s="3" t="str">
        <f t="shared" si="107"/>
        <v>女</v>
      </c>
      <c r="E441" s="3" t="str">
        <f>"1993-06-29"</f>
        <v>1993-06-29</v>
      </c>
      <c r="F441" s="3" t="str">
        <f t="shared" si="103"/>
        <v>本科</v>
      </c>
      <c r="G441" s="3" t="str">
        <f t="shared" si="104"/>
        <v>学士</v>
      </c>
    </row>
    <row r="442" spans="1:7" ht="30" customHeight="1">
      <c r="A442" s="3">
        <v>440</v>
      </c>
      <c r="B442" s="3" t="s">
        <v>8</v>
      </c>
      <c r="C442" s="3" t="str">
        <f>"林青琳"</f>
        <v>林青琳</v>
      </c>
      <c r="D442" s="3" t="str">
        <f t="shared" si="107"/>
        <v>女</v>
      </c>
      <c r="E442" s="3" t="str">
        <f>"1991-07-13"</f>
        <v>1991-07-13</v>
      </c>
      <c r="F442" s="3" t="str">
        <f t="shared" si="103"/>
        <v>本科</v>
      </c>
      <c r="G442" s="3" t="str">
        <f t="shared" si="104"/>
        <v>学士</v>
      </c>
    </row>
    <row r="443" spans="1:7" ht="30" customHeight="1">
      <c r="A443" s="3">
        <v>441</v>
      </c>
      <c r="B443" s="3" t="s">
        <v>8</v>
      </c>
      <c r="C443" s="3" t="str">
        <f>"杨明嘉"</f>
        <v>杨明嘉</v>
      </c>
      <c r="D443" s="3" t="str">
        <f t="shared" si="107"/>
        <v>女</v>
      </c>
      <c r="E443" s="3" t="str">
        <f>"1996-03-29"</f>
        <v>1996-03-29</v>
      </c>
      <c r="F443" s="3" t="str">
        <f t="shared" si="103"/>
        <v>本科</v>
      </c>
      <c r="G443" s="3" t="str">
        <f t="shared" si="104"/>
        <v>学士</v>
      </c>
    </row>
    <row r="444" spans="1:7" ht="30" customHeight="1">
      <c r="A444" s="3">
        <v>442</v>
      </c>
      <c r="B444" s="3" t="s">
        <v>8</v>
      </c>
      <c r="C444" s="3" t="str">
        <f>"何依泠"</f>
        <v>何依泠</v>
      </c>
      <c r="D444" s="3" t="str">
        <f t="shared" si="107"/>
        <v>女</v>
      </c>
      <c r="E444" s="3" t="str">
        <f>"1997-12-06"</f>
        <v>1997-12-06</v>
      </c>
      <c r="F444" s="3" t="str">
        <f t="shared" si="103"/>
        <v>本科</v>
      </c>
      <c r="G444" s="3" t="str">
        <f t="shared" si="104"/>
        <v>学士</v>
      </c>
    </row>
    <row r="445" spans="1:7" ht="30" customHeight="1">
      <c r="A445" s="3">
        <v>443</v>
      </c>
      <c r="B445" s="3" t="s">
        <v>8</v>
      </c>
      <c r="C445" s="3" t="str">
        <f>"吴一鸣"</f>
        <v>吴一鸣</v>
      </c>
      <c r="D445" s="3" t="str">
        <f t="shared" si="107"/>
        <v>女</v>
      </c>
      <c r="E445" s="3" t="str">
        <f>"1998-09-01"</f>
        <v>1998-09-01</v>
      </c>
      <c r="F445" s="3" t="str">
        <f t="shared" si="103"/>
        <v>本科</v>
      </c>
      <c r="G445" s="3" t="str">
        <f t="shared" si="104"/>
        <v>学士</v>
      </c>
    </row>
    <row r="446" spans="1:7" ht="30" customHeight="1">
      <c r="A446" s="3">
        <v>444</v>
      </c>
      <c r="B446" s="3" t="s">
        <v>8</v>
      </c>
      <c r="C446" s="3" t="str">
        <f>"郭禄祯"</f>
        <v>郭禄祯</v>
      </c>
      <c r="D446" s="3" t="str">
        <f t="shared" si="107"/>
        <v>女</v>
      </c>
      <c r="E446" s="3" t="str">
        <f>"1998-12-21"</f>
        <v>1998-12-21</v>
      </c>
      <c r="F446" s="3" t="str">
        <f t="shared" si="103"/>
        <v>本科</v>
      </c>
      <c r="G446" s="3" t="str">
        <f t="shared" si="104"/>
        <v>学士</v>
      </c>
    </row>
    <row r="447" spans="1:7" ht="30" customHeight="1">
      <c r="A447" s="3">
        <v>445</v>
      </c>
      <c r="B447" s="3" t="s">
        <v>8</v>
      </c>
      <c r="C447" s="3" t="str">
        <f>"王继强"</f>
        <v>王继强</v>
      </c>
      <c r="D447" s="3" t="str">
        <f>"男"</f>
        <v>男</v>
      </c>
      <c r="E447" s="3" t="str">
        <f>"1995-03-15"</f>
        <v>1995-03-15</v>
      </c>
      <c r="F447" s="3" t="str">
        <f t="shared" si="103"/>
        <v>本科</v>
      </c>
      <c r="G447" s="3" t="str">
        <f t="shared" si="104"/>
        <v>学士</v>
      </c>
    </row>
    <row r="448" spans="1:7" ht="30" customHeight="1">
      <c r="A448" s="3">
        <v>446</v>
      </c>
      <c r="B448" s="3" t="s">
        <v>8</v>
      </c>
      <c r="C448" s="3" t="str">
        <f>"符策彤"</f>
        <v>符策彤</v>
      </c>
      <c r="D448" s="3" t="str">
        <f aca="true" t="shared" si="108" ref="D448:D452">"女"</f>
        <v>女</v>
      </c>
      <c r="E448" s="3" t="str">
        <f>"1996-02-24"</f>
        <v>1996-02-24</v>
      </c>
      <c r="F448" s="3" t="str">
        <f t="shared" si="103"/>
        <v>本科</v>
      </c>
      <c r="G448" s="3" t="str">
        <f t="shared" si="104"/>
        <v>学士</v>
      </c>
    </row>
    <row r="449" spans="1:7" ht="30" customHeight="1">
      <c r="A449" s="3">
        <v>447</v>
      </c>
      <c r="B449" s="3" t="s">
        <v>8</v>
      </c>
      <c r="C449" s="3" t="str">
        <f>"王文莹"</f>
        <v>王文莹</v>
      </c>
      <c r="D449" s="3" t="str">
        <f t="shared" si="108"/>
        <v>女</v>
      </c>
      <c r="E449" s="3" t="str">
        <f>"1995-02-09"</f>
        <v>1995-02-09</v>
      </c>
      <c r="F449" s="3" t="str">
        <f t="shared" si="103"/>
        <v>本科</v>
      </c>
      <c r="G449" s="3" t="str">
        <f t="shared" si="104"/>
        <v>学士</v>
      </c>
    </row>
    <row r="450" spans="1:7" ht="30" customHeight="1">
      <c r="A450" s="3">
        <v>448</v>
      </c>
      <c r="B450" s="3" t="s">
        <v>8</v>
      </c>
      <c r="C450" s="3" t="str">
        <f>"李嘉丽"</f>
        <v>李嘉丽</v>
      </c>
      <c r="D450" s="3" t="str">
        <f t="shared" si="108"/>
        <v>女</v>
      </c>
      <c r="E450" s="3" t="str">
        <f>"1995-01-06"</f>
        <v>1995-01-06</v>
      </c>
      <c r="F450" s="3" t="str">
        <f t="shared" si="103"/>
        <v>本科</v>
      </c>
      <c r="G450" s="3" t="str">
        <f t="shared" si="104"/>
        <v>学士</v>
      </c>
    </row>
    <row r="451" spans="1:7" ht="30" customHeight="1">
      <c r="A451" s="3">
        <v>449</v>
      </c>
      <c r="B451" s="3" t="s">
        <v>8</v>
      </c>
      <c r="C451" s="3" t="str">
        <f>"赵春燕"</f>
        <v>赵春燕</v>
      </c>
      <c r="D451" s="3" t="str">
        <f t="shared" si="108"/>
        <v>女</v>
      </c>
      <c r="E451" s="3" t="str">
        <f>"1993-06-08"</f>
        <v>1993-06-08</v>
      </c>
      <c r="F451" s="3" t="str">
        <f t="shared" si="103"/>
        <v>本科</v>
      </c>
      <c r="G451" s="3" t="str">
        <f t="shared" si="104"/>
        <v>学士</v>
      </c>
    </row>
    <row r="452" spans="1:7" ht="30" customHeight="1">
      <c r="A452" s="3">
        <v>450</v>
      </c>
      <c r="B452" s="3" t="s">
        <v>8</v>
      </c>
      <c r="C452" s="3" t="str">
        <f>"胡宝中"</f>
        <v>胡宝中</v>
      </c>
      <c r="D452" s="3" t="str">
        <f t="shared" si="108"/>
        <v>女</v>
      </c>
      <c r="E452" s="3" t="str">
        <f>"1996-08-31"</f>
        <v>1996-08-31</v>
      </c>
      <c r="F452" s="3" t="str">
        <f t="shared" si="103"/>
        <v>本科</v>
      </c>
      <c r="G452" s="3" t="str">
        <f t="shared" si="104"/>
        <v>学士</v>
      </c>
    </row>
    <row r="453" spans="1:7" ht="30" customHeight="1">
      <c r="A453" s="3">
        <v>451</v>
      </c>
      <c r="B453" s="3" t="s">
        <v>8</v>
      </c>
      <c r="C453" s="3" t="str">
        <f>"符博洋"</f>
        <v>符博洋</v>
      </c>
      <c r="D453" s="3" t="str">
        <f aca="true" t="shared" si="109" ref="D453:D457">"男"</f>
        <v>男</v>
      </c>
      <c r="E453" s="3" t="str">
        <f>"1996-03-02"</f>
        <v>1996-03-02</v>
      </c>
      <c r="F453" s="3" t="str">
        <f t="shared" si="103"/>
        <v>本科</v>
      </c>
      <c r="G453" s="3" t="str">
        <f t="shared" si="104"/>
        <v>学士</v>
      </c>
    </row>
    <row r="454" spans="1:7" ht="30" customHeight="1">
      <c r="A454" s="3">
        <v>452</v>
      </c>
      <c r="B454" s="3" t="s">
        <v>8</v>
      </c>
      <c r="C454" s="3" t="str">
        <f>"孙于茹"</f>
        <v>孙于茹</v>
      </c>
      <c r="D454" s="3" t="str">
        <f aca="true" t="shared" si="110" ref="D454:D459">"女"</f>
        <v>女</v>
      </c>
      <c r="E454" s="3" t="str">
        <f>"1997-07-12"</f>
        <v>1997-07-12</v>
      </c>
      <c r="F454" s="3" t="str">
        <f t="shared" si="103"/>
        <v>本科</v>
      </c>
      <c r="G454" s="3" t="str">
        <f t="shared" si="104"/>
        <v>学士</v>
      </c>
    </row>
    <row r="455" spans="1:7" ht="30" customHeight="1">
      <c r="A455" s="3">
        <v>453</v>
      </c>
      <c r="B455" s="3" t="s">
        <v>8</v>
      </c>
      <c r="C455" s="3" t="str">
        <f>"周何超胤"</f>
        <v>周何超胤</v>
      </c>
      <c r="D455" s="3" t="str">
        <f t="shared" si="109"/>
        <v>男</v>
      </c>
      <c r="E455" s="3" t="str">
        <f>"1994-11-16"</f>
        <v>1994-11-16</v>
      </c>
      <c r="F455" s="3" t="str">
        <f t="shared" si="103"/>
        <v>本科</v>
      </c>
      <c r="G455" s="3" t="str">
        <f t="shared" si="104"/>
        <v>学士</v>
      </c>
    </row>
    <row r="456" spans="1:7" ht="30" customHeight="1">
      <c r="A456" s="3">
        <v>454</v>
      </c>
      <c r="B456" s="3" t="s">
        <v>8</v>
      </c>
      <c r="C456" s="3" t="str">
        <f>"王艳"</f>
        <v>王艳</v>
      </c>
      <c r="D456" s="3" t="str">
        <f t="shared" si="110"/>
        <v>女</v>
      </c>
      <c r="E456" s="3" t="str">
        <f>"1993-10-10"</f>
        <v>1993-10-10</v>
      </c>
      <c r="F456" s="3" t="str">
        <f t="shared" si="103"/>
        <v>本科</v>
      </c>
      <c r="G456" s="3" t="str">
        <f t="shared" si="104"/>
        <v>学士</v>
      </c>
    </row>
    <row r="457" spans="1:7" ht="30" customHeight="1">
      <c r="A457" s="3">
        <v>455</v>
      </c>
      <c r="B457" s="3" t="s">
        <v>8</v>
      </c>
      <c r="C457" s="3" t="str">
        <f>"吴昊"</f>
        <v>吴昊</v>
      </c>
      <c r="D457" s="3" t="str">
        <f t="shared" si="109"/>
        <v>男</v>
      </c>
      <c r="E457" s="3" t="str">
        <f>"1996-11-15"</f>
        <v>1996-11-15</v>
      </c>
      <c r="F457" s="3" t="str">
        <f t="shared" si="103"/>
        <v>本科</v>
      </c>
      <c r="G457" s="3" t="str">
        <f t="shared" si="104"/>
        <v>学士</v>
      </c>
    </row>
    <row r="458" spans="1:7" ht="30" customHeight="1">
      <c r="A458" s="3">
        <v>456</v>
      </c>
      <c r="B458" s="3" t="s">
        <v>8</v>
      </c>
      <c r="C458" s="3" t="str">
        <f>"黄妍"</f>
        <v>黄妍</v>
      </c>
      <c r="D458" s="3" t="str">
        <f t="shared" si="110"/>
        <v>女</v>
      </c>
      <c r="E458" s="3" t="str">
        <f>"1992-01-02"</f>
        <v>1992-01-02</v>
      </c>
      <c r="F458" s="3" t="str">
        <f t="shared" si="103"/>
        <v>本科</v>
      </c>
      <c r="G458" s="3" t="str">
        <f t="shared" si="104"/>
        <v>学士</v>
      </c>
    </row>
    <row r="459" spans="1:7" ht="30" customHeight="1">
      <c r="A459" s="3">
        <v>457</v>
      </c>
      <c r="B459" s="3" t="s">
        <v>8</v>
      </c>
      <c r="C459" s="3" t="str">
        <f>"陈秋桦"</f>
        <v>陈秋桦</v>
      </c>
      <c r="D459" s="3" t="str">
        <f t="shared" si="110"/>
        <v>女</v>
      </c>
      <c r="E459" s="3" t="str">
        <f>"1998.10"</f>
        <v>1998.10</v>
      </c>
      <c r="F459" s="3" t="str">
        <f t="shared" si="103"/>
        <v>本科</v>
      </c>
      <c r="G459" s="3" t="str">
        <f t="shared" si="104"/>
        <v>学士</v>
      </c>
    </row>
    <row r="460" spans="1:7" ht="30" customHeight="1">
      <c r="A460" s="3">
        <v>458</v>
      </c>
      <c r="B460" s="3" t="s">
        <v>8</v>
      </c>
      <c r="C460" s="3" t="str">
        <f>"林钰超"</f>
        <v>林钰超</v>
      </c>
      <c r="D460" s="3" t="str">
        <f aca="true" t="shared" si="111" ref="D460:D466">"男"</f>
        <v>男</v>
      </c>
      <c r="E460" s="3" t="str">
        <f>"1992-05-02"</f>
        <v>1992-05-02</v>
      </c>
      <c r="F460" s="3" t="str">
        <f t="shared" si="103"/>
        <v>本科</v>
      </c>
      <c r="G460" s="3" t="str">
        <f t="shared" si="104"/>
        <v>学士</v>
      </c>
    </row>
    <row r="461" spans="1:7" ht="30" customHeight="1">
      <c r="A461" s="3">
        <v>459</v>
      </c>
      <c r="B461" s="3" t="s">
        <v>8</v>
      </c>
      <c r="C461" s="3" t="str">
        <f>"胡颖"</f>
        <v>胡颖</v>
      </c>
      <c r="D461" s="3" t="str">
        <f aca="true" t="shared" si="112" ref="D461:D464">"女"</f>
        <v>女</v>
      </c>
      <c r="E461" s="3" t="str">
        <f>"1992-06-20"</f>
        <v>1992-06-20</v>
      </c>
      <c r="F461" s="3" t="str">
        <f t="shared" si="103"/>
        <v>本科</v>
      </c>
      <c r="G461" s="3" t="str">
        <f t="shared" si="104"/>
        <v>学士</v>
      </c>
    </row>
    <row r="462" spans="1:7" ht="30" customHeight="1">
      <c r="A462" s="3">
        <v>460</v>
      </c>
      <c r="B462" s="3" t="s">
        <v>8</v>
      </c>
      <c r="C462" s="3" t="str">
        <f>"陈日东"</f>
        <v>陈日东</v>
      </c>
      <c r="D462" s="3" t="str">
        <f t="shared" si="111"/>
        <v>男</v>
      </c>
      <c r="E462" s="3" t="str">
        <f>"1984-10-01"</f>
        <v>1984-10-01</v>
      </c>
      <c r="F462" s="3" t="str">
        <f t="shared" si="103"/>
        <v>本科</v>
      </c>
      <c r="G462" s="3" t="str">
        <f t="shared" si="104"/>
        <v>学士</v>
      </c>
    </row>
    <row r="463" spans="1:7" ht="30" customHeight="1">
      <c r="A463" s="3">
        <v>461</v>
      </c>
      <c r="B463" s="3" t="s">
        <v>8</v>
      </c>
      <c r="C463" s="3" t="str">
        <f>"江莎莎"</f>
        <v>江莎莎</v>
      </c>
      <c r="D463" s="3" t="str">
        <f t="shared" si="112"/>
        <v>女</v>
      </c>
      <c r="E463" s="3" t="str">
        <f>"1993-09-23"</f>
        <v>1993-09-23</v>
      </c>
      <c r="F463" s="3" t="str">
        <f t="shared" si="103"/>
        <v>本科</v>
      </c>
      <c r="G463" s="3" t="str">
        <f t="shared" si="104"/>
        <v>学士</v>
      </c>
    </row>
    <row r="464" spans="1:7" ht="30" customHeight="1">
      <c r="A464" s="3">
        <v>462</v>
      </c>
      <c r="B464" s="3" t="s">
        <v>8</v>
      </c>
      <c r="C464" s="3" t="str">
        <f>"邢芷"</f>
        <v>邢芷</v>
      </c>
      <c r="D464" s="3" t="str">
        <f t="shared" si="112"/>
        <v>女</v>
      </c>
      <c r="E464" s="3" t="str">
        <f>"1998-10-25"</f>
        <v>1998-10-25</v>
      </c>
      <c r="F464" s="3" t="str">
        <f t="shared" si="103"/>
        <v>本科</v>
      </c>
      <c r="G464" s="3" t="str">
        <f t="shared" si="104"/>
        <v>学士</v>
      </c>
    </row>
    <row r="465" spans="1:7" ht="30" customHeight="1">
      <c r="A465" s="3">
        <v>463</v>
      </c>
      <c r="B465" s="3" t="s">
        <v>8</v>
      </c>
      <c r="C465" s="3" t="str">
        <f>"张开一"</f>
        <v>张开一</v>
      </c>
      <c r="D465" s="3" t="str">
        <f t="shared" si="111"/>
        <v>男</v>
      </c>
      <c r="E465" s="3" t="str">
        <f>"1995-02-06"</f>
        <v>1995-02-06</v>
      </c>
      <c r="F465" s="3" t="str">
        <f t="shared" si="103"/>
        <v>本科</v>
      </c>
      <c r="G465" s="3" t="str">
        <f t="shared" si="104"/>
        <v>学士</v>
      </c>
    </row>
    <row r="466" spans="1:7" ht="30" customHeight="1">
      <c r="A466" s="3">
        <v>464</v>
      </c>
      <c r="B466" s="3" t="s">
        <v>8</v>
      </c>
      <c r="C466" s="3" t="str">
        <f>"谭家盛"</f>
        <v>谭家盛</v>
      </c>
      <c r="D466" s="3" t="str">
        <f t="shared" si="111"/>
        <v>男</v>
      </c>
      <c r="E466" s="3" t="str">
        <f>"1997-02-09"</f>
        <v>1997-02-09</v>
      </c>
      <c r="F466" s="3" t="str">
        <f t="shared" si="103"/>
        <v>本科</v>
      </c>
      <c r="G466" s="3" t="str">
        <f t="shared" si="104"/>
        <v>学士</v>
      </c>
    </row>
    <row r="467" spans="1:7" ht="30" customHeight="1">
      <c r="A467" s="3">
        <v>465</v>
      </c>
      <c r="B467" s="3" t="s">
        <v>8</v>
      </c>
      <c r="C467" s="3" t="str">
        <f>"赵师"</f>
        <v>赵师</v>
      </c>
      <c r="D467" s="3" t="str">
        <f aca="true" t="shared" si="113" ref="D467:D469">"女"</f>
        <v>女</v>
      </c>
      <c r="E467" s="3" t="str">
        <f>"1992-03-13"</f>
        <v>1992-03-13</v>
      </c>
      <c r="F467" s="3" t="str">
        <f t="shared" si="103"/>
        <v>本科</v>
      </c>
      <c r="G467" s="3" t="str">
        <f t="shared" si="104"/>
        <v>学士</v>
      </c>
    </row>
    <row r="468" spans="1:7" ht="30" customHeight="1">
      <c r="A468" s="3">
        <v>466</v>
      </c>
      <c r="B468" s="3" t="s">
        <v>8</v>
      </c>
      <c r="C468" s="3" t="str">
        <f>"蒲贝贝"</f>
        <v>蒲贝贝</v>
      </c>
      <c r="D468" s="3" t="str">
        <f t="shared" si="113"/>
        <v>女</v>
      </c>
      <c r="E468" s="3" t="str">
        <f>"1996-09-16"</f>
        <v>1996-09-16</v>
      </c>
      <c r="F468" s="3" t="str">
        <f t="shared" si="103"/>
        <v>本科</v>
      </c>
      <c r="G468" s="3" t="str">
        <f t="shared" si="104"/>
        <v>学士</v>
      </c>
    </row>
    <row r="469" spans="1:7" ht="30" customHeight="1">
      <c r="A469" s="3">
        <v>467</v>
      </c>
      <c r="B469" s="3" t="s">
        <v>8</v>
      </c>
      <c r="C469" s="3" t="str">
        <f>"田玥"</f>
        <v>田玥</v>
      </c>
      <c r="D469" s="3" t="str">
        <f t="shared" si="113"/>
        <v>女</v>
      </c>
      <c r="E469" s="3" t="str">
        <f>"1996-05-21"</f>
        <v>1996-05-21</v>
      </c>
      <c r="F469" s="3" t="str">
        <f t="shared" si="103"/>
        <v>本科</v>
      </c>
      <c r="G469" s="3" t="str">
        <f t="shared" si="104"/>
        <v>学士</v>
      </c>
    </row>
    <row r="470" spans="1:7" ht="30" customHeight="1">
      <c r="A470" s="3">
        <v>468</v>
      </c>
      <c r="B470" s="3" t="s">
        <v>8</v>
      </c>
      <c r="C470" s="3" t="str">
        <f>"羊卓高"</f>
        <v>羊卓高</v>
      </c>
      <c r="D470" s="3" t="str">
        <f aca="true" t="shared" si="114" ref="D470:D472">"男"</f>
        <v>男</v>
      </c>
      <c r="E470" s="3" t="str">
        <f>"1995-02-16"</f>
        <v>1995-02-16</v>
      </c>
      <c r="F470" s="3" t="str">
        <f t="shared" si="103"/>
        <v>本科</v>
      </c>
      <c r="G470" s="3" t="str">
        <f t="shared" si="104"/>
        <v>学士</v>
      </c>
    </row>
    <row r="471" spans="1:7" ht="30" customHeight="1">
      <c r="A471" s="3">
        <v>469</v>
      </c>
      <c r="B471" s="3" t="s">
        <v>8</v>
      </c>
      <c r="C471" s="3" t="str">
        <f>"李彦良"</f>
        <v>李彦良</v>
      </c>
      <c r="D471" s="3" t="str">
        <f t="shared" si="114"/>
        <v>男</v>
      </c>
      <c r="E471" s="3" t="str">
        <f>"1988-10-19"</f>
        <v>1988-10-19</v>
      </c>
      <c r="F471" s="3" t="str">
        <f t="shared" si="103"/>
        <v>本科</v>
      </c>
      <c r="G471" s="3" t="str">
        <f t="shared" si="104"/>
        <v>学士</v>
      </c>
    </row>
    <row r="472" spans="1:7" ht="30" customHeight="1">
      <c r="A472" s="3">
        <v>470</v>
      </c>
      <c r="B472" s="3" t="s">
        <v>8</v>
      </c>
      <c r="C472" s="3" t="str">
        <f>"徐鹏"</f>
        <v>徐鹏</v>
      </c>
      <c r="D472" s="3" t="str">
        <f t="shared" si="114"/>
        <v>男</v>
      </c>
      <c r="E472" s="3" t="str">
        <f>"1990-08-17"</f>
        <v>1990-08-17</v>
      </c>
      <c r="F472" s="3" t="str">
        <f t="shared" si="103"/>
        <v>本科</v>
      </c>
      <c r="G472" s="3" t="str">
        <f t="shared" si="104"/>
        <v>学士</v>
      </c>
    </row>
    <row r="473" spans="1:7" ht="30" customHeight="1">
      <c r="A473" s="3">
        <v>471</v>
      </c>
      <c r="B473" s="3" t="s">
        <v>8</v>
      </c>
      <c r="C473" s="3" t="str">
        <f>"阮春环"</f>
        <v>阮春环</v>
      </c>
      <c r="D473" s="3" t="str">
        <f aca="true" t="shared" si="115" ref="D473:D476">"女"</f>
        <v>女</v>
      </c>
      <c r="E473" s="3" t="str">
        <f>"1994-04-04"</f>
        <v>1994-04-04</v>
      </c>
      <c r="F473" s="3" t="str">
        <f t="shared" si="103"/>
        <v>本科</v>
      </c>
      <c r="G473" s="3" t="str">
        <f t="shared" si="104"/>
        <v>学士</v>
      </c>
    </row>
    <row r="474" spans="1:7" ht="30" customHeight="1">
      <c r="A474" s="3">
        <v>472</v>
      </c>
      <c r="B474" s="3" t="s">
        <v>8</v>
      </c>
      <c r="C474" s="3" t="str">
        <f>"郑婷婷"</f>
        <v>郑婷婷</v>
      </c>
      <c r="D474" s="3" t="str">
        <f t="shared" si="115"/>
        <v>女</v>
      </c>
      <c r="E474" s="3" t="str">
        <f>"1996-11-11"</f>
        <v>1996-11-11</v>
      </c>
      <c r="F474" s="3" t="str">
        <f t="shared" si="103"/>
        <v>本科</v>
      </c>
      <c r="G474" s="3" t="str">
        <f t="shared" si="104"/>
        <v>学士</v>
      </c>
    </row>
    <row r="475" spans="1:7" ht="30" customHeight="1">
      <c r="A475" s="3">
        <v>473</v>
      </c>
      <c r="B475" s="3" t="s">
        <v>8</v>
      </c>
      <c r="C475" s="3" t="str">
        <f>"梁湘菲"</f>
        <v>梁湘菲</v>
      </c>
      <c r="D475" s="3" t="str">
        <f t="shared" si="115"/>
        <v>女</v>
      </c>
      <c r="E475" s="3" t="str">
        <f>"1994-12-22"</f>
        <v>1994-12-22</v>
      </c>
      <c r="F475" s="3" t="str">
        <f t="shared" si="103"/>
        <v>本科</v>
      </c>
      <c r="G475" s="3" t="str">
        <f t="shared" si="104"/>
        <v>学士</v>
      </c>
    </row>
    <row r="476" spans="1:7" ht="30" customHeight="1">
      <c r="A476" s="3">
        <v>474</v>
      </c>
      <c r="B476" s="3" t="s">
        <v>8</v>
      </c>
      <c r="C476" s="3" t="str">
        <f>"刘玉雯"</f>
        <v>刘玉雯</v>
      </c>
      <c r="D476" s="3" t="str">
        <f t="shared" si="115"/>
        <v>女</v>
      </c>
      <c r="E476" s="3" t="str">
        <f>"1993-04-01"</f>
        <v>1993-04-01</v>
      </c>
      <c r="F476" s="3" t="str">
        <f t="shared" si="103"/>
        <v>本科</v>
      </c>
      <c r="G476" s="3" t="str">
        <f t="shared" si="104"/>
        <v>学士</v>
      </c>
    </row>
    <row r="477" spans="1:7" ht="30" customHeight="1">
      <c r="A477" s="3">
        <v>475</v>
      </c>
      <c r="B477" s="3" t="s">
        <v>8</v>
      </c>
      <c r="C477" s="3" t="str">
        <f>"麦晗"</f>
        <v>麦晗</v>
      </c>
      <c r="D477" s="3" t="str">
        <f aca="true" t="shared" si="116" ref="D477:D480">"男"</f>
        <v>男</v>
      </c>
      <c r="E477" s="3" t="str">
        <f>"1994-12-29"</f>
        <v>1994-12-29</v>
      </c>
      <c r="F477" s="3" t="str">
        <f t="shared" si="103"/>
        <v>本科</v>
      </c>
      <c r="G477" s="3" t="str">
        <f t="shared" si="104"/>
        <v>学士</v>
      </c>
    </row>
    <row r="478" spans="1:7" ht="30" customHeight="1">
      <c r="A478" s="3">
        <v>476</v>
      </c>
      <c r="B478" s="3" t="s">
        <v>8</v>
      </c>
      <c r="C478" s="3" t="str">
        <f>"陈洁"</f>
        <v>陈洁</v>
      </c>
      <c r="D478" s="3" t="str">
        <f aca="true" t="shared" si="117" ref="D478:D489">"女"</f>
        <v>女</v>
      </c>
      <c r="E478" s="3" t="str">
        <f>"1994-06-12"</f>
        <v>1994-06-12</v>
      </c>
      <c r="F478" s="3" t="str">
        <f t="shared" si="103"/>
        <v>本科</v>
      </c>
      <c r="G478" s="3" t="str">
        <f t="shared" si="104"/>
        <v>学士</v>
      </c>
    </row>
    <row r="479" spans="1:7" ht="30" customHeight="1">
      <c r="A479" s="3">
        <v>477</v>
      </c>
      <c r="B479" s="3" t="s">
        <v>8</v>
      </c>
      <c r="C479" s="3" t="str">
        <f>"许馥显"</f>
        <v>许馥显</v>
      </c>
      <c r="D479" s="3" t="str">
        <f t="shared" si="116"/>
        <v>男</v>
      </c>
      <c r="E479" s="3" t="str">
        <f>"1997-05-24"</f>
        <v>1997-05-24</v>
      </c>
      <c r="F479" s="3" t="str">
        <f t="shared" si="103"/>
        <v>本科</v>
      </c>
      <c r="G479" s="3" t="str">
        <f t="shared" si="104"/>
        <v>学士</v>
      </c>
    </row>
    <row r="480" spans="1:7" ht="30" customHeight="1">
      <c r="A480" s="3">
        <v>478</v>
      </c>
      <c r="B480" s="3" t="s">
        <v>8</v>
      </c>
      <c r="C480" s="3" t="str">
        <f>"符才锦"</f>
        <v>符才锦</v>
      </c>
      <c r="D480" s="3" t="str">
        <f t="shared" si="116"/>
        <v>男</v>
      </c>
      <c r="E480" s="3" t="str">
        <f>"1990-07-11"</f>
        <v>1990-07-11</v>
      </c>
      <c r="F480" s="3" t="str">
        <f t="shared" si="103"/>
        <v>本科</v>
      </c>
      <c r="G480" s="3" t="str">
        <f t="shared" si="104"/>
        <v>学士</v>
      </c>
    </row>
    <row r="481" spans="1:7" ht="30" customHeight="1">
      <c r="A481" s="3">
        <v>479</v>
      </c>
      <c r="B481" s="3" t="s">
        <v>8</v>
      </c>
      <c r="C481" s="3" t="str">
        <f>"柏云"</f>
        <v>柏云</v>
      </c>
      <c r="D481" s="3" t="str">
        <f t="shared" si="117"/>
        <v>女</v>
      </c>
      <c r="E481" s="3" t="str">
        <f>"1995-08-30"</f>
        <v>1995-08-30</v>
      </c>
      <c r="F481" s="3" t="str">
        <f t="shared" si="103"/>
        <v>本科</v>
      </c>
      <c r="G481" s="3" t="str">
        <f t="shared" si="104"/>
        <v>学士</v>
      </c>
    </row>
    <row r="482" spans="1:7" ht="30" customHeight="1">
      <c r="A482" s="3">
        <v>480</v>
      </c>
      <c r="B482" s="3" t="s">
        <v>8</v>
      </c>
      <c r="C482" s="3" t="str">
        <f>"唐青芳"</f>
        <v>唐青芳</v>
      </c>
      <c r="D482" s="3" t="str">
        <f t="shared" si="117"/>
        <v>女</v>
      </c>
      <c r="E482" s="3" t="str">
        <f>"1991-10-04"</f>
        <v>1991-10-04</v>
      </c>
      <c r="F482" s="3" t="str">
        <f t="shared" si="103"/>
        <v>本科</v>
      </c>
      <c r="G482" s="3" t="str">
        <f t="shared" si="104"/>
        <v>学士</v>
      </c>
    </row>
    <row r="483" spans="1:7" ht="30" customHeight="1">
      <c r="A483" s="3">
        <v>481</v>
      </c>
      <c r="B483" s="3" t="s">
        <v>8</v>
      </c>
      <c r="C483" s="3" t="str">
        <f>"陈佳敏"</f>
        <v>陈佳敏</v>
      </c>
      <c r="D483" s="3" t="str">
        <f t="shared" si="117"/>
        <v>女</v>
      </c>
      <c r="E483" s="3" t="str">
        <f>"1992-12-30"</f>
        <v>1992-12-30</v>
      </c>
      <c r="F483" s="3" t="str">
        <f t="shared" si="103"/>
        <v>本科</v>
      </c>
      <c r="G483" s="3" t="str">
        <f t="shared" si="104"/>
        <v>学士</v>
      </c>
    </row>
    <row r="484" spans="1:7" ht="30" customHeight="1">
      <c r="A484" s="3">
        <v>482</v>
      </c>
      <c r="B484" s="3" t="s">
        <v>8</v>
      </c>
      <c r="C484" s="3" t="str">
        <f>"王慧琳"</f>
        <v>王慧琳</v>
      </c>
      <c r="D484" s="3" t="str">
        <f t="shared" si="117"/>
        <v>女</v>
      </c>
      <c r="E484" s="3" t="str">
        <f>"1998-02-11"</f>
        <v>1998-02-11</v>
      </c>
      <c r="F484" s="3" t="str">
        <f t="shared" si="103"/>
        <v>本科</v>
      </c>
      <c r="G484" s="3" t="str">
        <f t="shared" si="104"/>
        <v>学士</v>
      </c>
    </row>
    <row r="485" spans="1:7" ht="30" customHeight="1">
      <c r="A485" s="3">
        <v>483</v>
      </c>
      <c r="B485" s="3" t="s">
        <v>8</v>
      </c>
      <c r="C485" s="3" t="str">
        <f>"黄叶茹"</f>
        <v>黄叶茹</v>
      </c>
      <c r="D485" s="3" t="str">
        <f t="shared" si="117"/>
        <v>女</v>
      </c>
      <c r="E485" s="3" t="str">
        <f>"1996-06-05"</f>
        <v>1996-06-05</v>
      </c>
      <c r="F485" s="3" t="str">
        <f t="shared" si="103"/>
        <v>本科</v>
      </c>
      <c r="G485" s="3" t="str">
        <f t="shared" si="104"/>
        <v>学士</v>
      </c>
    </row>
    <row r="486" spans="1:7" ht="30" customHeight="1">
      <c r="A486" s="3">
        <v>484</v>
      </c>
      <c r="B486" s="3" t="s">
        <v>8</v>
      </c>
      <c r="C486" s="3" t="str">
        <f>"李芃欣"</f>
        <v>李芃欣</v>
      </c>
      <c r="D486" s="3" t="str">
        <f t="shared" si="117"/>
        <v>女</v>
      </c>
      <c r="E486" s="3" t="str">
        <f>"1995-04-11"</f>
        <v>1995-04-11</v>
      </c>
      <c r="F486" s="3" t="str">
        <f t="shared" si="103"/>
        <v>本科</v>
      </c>
      <c r="G486" s="3" t="str">
        <f t="shared" si="104"/>
        <v>学士</v>
      </c>
    </row>
    <row r="487" spans="1:7" ht="30" customHeight="1">
      <c r="A487" s="3">
        <v>485</v>
      </c>
      <c r="B487" s="3" t="s">
        <v>8</v>
      </c>
      <c r="C487" s="3" t="str">
        <f>"黎俞"</f>
        <v>黎俞</v>
      </c>
      <c r="D487" s="3" t="str">
        <f t="shared" si="117"/>
        <v>女</v>
      </c>
      <c r="E487" s="3" t="str">
        <f>"1997-01-19"</f>
        <v>1997-01-19</v>
      </c>
      <c r="F487" s="3" t="str">
        <f t="shared" si="103"/>
        <v>本科</v>
      </c>
      <c r="G487" s="3" t="str">
        <f t="shared" si="104"/>
        <v>学士</v>
      </c>
    </row>
    <row r="488" spans="1:7" ht="30" customHeight="1">
      <c r="A488" s="3">
        <v>486</v>
      </c>
      <c r="B488" s="3" t="s">
        <v>8</v>
      </c>
      <c r="C488" s="3" t="str">
        <f>"高佳"</f>
        <v>高佳</v>
      </c>
      <c r="D488" s="3" t="str">
        <f t="shared" si="117"/>
        <v>女</v>
      </c>
      <c r="E488" s="3" t="str">
        <f>"1993-11-22"</f>
        <v>1993-11-22</v>
      </c>
      <c r="F488" s="3" t="str">
        <f t="shared" si="103"/>
        <v>本科</v>
      </c>
      <c r="G488" s="3" t="str">
        <f t="shared" si="104"/>
        <v>学士</v>
      </c>
    </row>
    <row r="489" spans="1:7" ht="30" customHeight="1">
      <c r="A489" s="3">
        <v>487</v>
      </c>
      <c r="B489" s="3" t="s">
        <v>8</v>
      </c>
      <c r="C489" s="3" t="str">
        <f>"符克真"</f>
        <v>符克真</v>
      </c>
      <c r="D489" s="3" t="str">
        <f t="shared" si="117"/>
        <v>女</v>
      </c>
      <c r="E489" s="3" t="str">
        <f>"1992-08-04"</f>
        <v>1992-08-04</v>
      </c>
      <c r="F489" s="3" t="str">
        <f t="shared" si="103"/>
        <v>本科</v>
      </c>
      <c r="G489" s="3" t="str">
        <f t="shared" si="104"/>
        <v>学士</v>
      </c>
    </row>
    <row r="490" spans="1:7" ht="30" customHeight="1">
      <c r="A490" s="3">
        <v>488</v>
      </c>
      <c r="B490" s="3" t="s">
        <v>8</v>
      </c>
      <c r="C490" s="3" t="str">
        <f>"庄子超"</f>
        <v>庄子超</v>
      </c>
      <c r="D490" s="3" t="str">
        <f>"男"</f>
        <v>男</v>
      </c>
      <c r="E490" s="3" t="str">
        <f>"1991-07-06"</f>
        <v>1991-07-06</v>
      </c>
      <c r="F490" s="3" t="str">
        <f t="shared" si="103"/>
        <v>本科</v>
      </c>
      <c r="G490" s="3" t="str">
        <f t="shared" si="104"/>
        <v>学士</v>
      </c>
    </row>
    <row r="491" spans="1:7" ht="30" customHeight="1">
      <c r="A491" s="3">
        <v>489</v>
      </c>
      <c r="B491" s="3" t="s">
        <v>8</v>
      </c>
      <c r="C491" s="3" t="str">
        <f>"刘阳"</f>
        <v>刘阳</v>
      </c>
      <c r="D491" s="3" t="str">
        <f aca="true" t="shared" si="118" ref="D491:D500">"女"</f>
        <v>女</v>
      </c>
      <c r="E491" s="3" t="str">
        <f>"1991-02-01"</f>
        <v>1991-02-01</v>
      </c>
      <c r="F491" s="3" t="str">
        <f aca="true" t="shared" si="119" ref="F491:F540">"本科"</f>
        <v>本科</v>
      </c>
      <c r="G491" s="3" t="str">
        <f aca="true" t="shared" si="120" ref="G491:G540">"学士"</f>
        <v>学士</v>
      </c>
    </row>
    <row r="492" spans="1:7" ht="30" customHeight="1">
      <c r="A492" s="3">
        <v>490</v>
      </c>
      <c r="B492" s="3" t="s">
        <v>8</v>
      </c>
      <c r="C492" s="3" t="str">
        <f>"谢思蝶"</f>
        <v>谢思蝶</v>
      </c>
      <c r="D492" s="3" t="str">
        <f t="shared" si="118"/>
        <v>女</v>
      </c>
      <c r="E492" s="3" t="str">
        <f>"1991-10-19"</f>
        <v>1991-10-19</v>
      </c>
      <c r="F492" s="3" t="str">
        <f t="shared" si="119"/>
        <v>本科</v>
      </c>
      <c r="G492" s="3" t="str">
        <f t="shared" si="120"/>
        <v>学士</v>
      </c>
    </row>
    <row r="493" spans="1:7" ht="30" customHeight="1">
      <c r="A493" s="3">
        <v>491</v>
      </c>
      <c r="B493" s="3" t="s">
        <v>8</v>
      </c>
      <c r="C493" s="3" t="str">
        <f>"曹泽楠"</f>
        <v>曹泽楠</v>
      </c>
      <c r="D493" s="3" t="str">
        <f t="shared" si="118"/>
        <v>女</v>
      </c>
      <c r="E493" s="3" t="str">
        <f>"1996-10-21"</f>
        <v>1996-10-21</v>
      </c>
      <c r="F493" s="3" t="str">
        <f t="shared" si="119"/>
        <v>本科</v>
      </c>
      <c r="G493" s="3" t="str">
        <f t="shared" si="120"/>
        <v>学士</v>
      </c>
    </row>
    <row r="494" spans="1:7" ht="30" customHeight="1">
      <c r="A494" s="3">
        <v>492</v>
      </c>
      <c r="B494" s="3" t="s">
        <v>8</v>
      </c>
      <c r="C494" s="3" t="str">
        <f>"牛晓楚"</f>
        <v>牛晓楚</v>
      </c>
      <c r="D494" s="3" t="str">
        <f t="shared" si="118"/>
        <v>女</v>
      </c>
      <c r="E494" s="3" t="str">
        <f>"1988-08-08"</f>
        <v>1988-08-08</v>
      </c>
      <c r="F494" s="3" t="str">
        <f t="shared" si="119"/>
        <v>本科</v>
      </c>
      <c r="G494" s="3" t="str">
        <f t="shared" si="120"/>
        <v>学士</v>
      </c>
    </row>
    <row r="495" spans="1:7" ht="30" customHeight="1">
      <c r="A495" s="3">
        <v>493</v>
      </c>
      <c r="B495" s="3" t="s">
        <v>8</v>
      </c>
      <c r="C495" s="3" t="str">
        <f>"杨梅恩"</f>
        <v>杨梅恩</v>
      </c>
      <c r="D495" s="3" t="str">
        <f t="shared" si="118"/>
        <v>女</v>
      </c>
      <c r="E495" s="3" t="str">
        <f>"1993-01-01"</f>
        <v>1993-01-01</v>
      </c>
      <c r="F495" s="3" t="str">
        <f t="shared" si="119"/>
        <v>本科</v>
      </c>
      <c r="G495" s="3" t="str">
        <f t="shared" si="120"/>
        <v>学士</v>
      </c>
    </row>
    <row r="496" spans="1:7" ht="30" customHeight="1">
      <c r="A496" s="3">
        <v>494</v>
      </c>
      <c r="B496" s="3" t="s">
        <v>8</v>
      </c>
      <c r="C496" s="3" t="str">
        <f>"薛巧珍"</f>
        <v>薛巧珍</v>
      </c>
      <c r="D496" s="3" t="str">
        <f t="shared" si="118"/>
        <v>女</v>
      </c>
      <c r="E496" s="3" t="str">
        <f>"1990-12-30"</f>
        <v>1990-12-30</v>
      </c>
      <c r="F496" s="3" t="str">
        <f t="shared" si="119"/>
        <v>本科</v>
      </c>
      <c r="G496" s="3" t="str">
        <f t="shared" si="120"/>
        <v>学士</v>
      </c>
    </row>
    <row r="497" spans="1:7" ht="30" customHeight="1">
      <c r="A497" s="3">
        <v>495</v>
      </c>
      <c r="B497" s="3" t="s">
        <v>8</v>
      </c>
      <c r="C497" s="3" t="str">
        <f>"陈征征"</f>
        <v>陈征征</v>
      </c>
      <c r="D497" s="3" t="str">
        <f t="shared" si="118"/>
        <v>女</v>
      </c>
      <c r="E497" s="3" t="str">
        <f>"1989-08-10"</f>
        <v>1989-08-10</v>
      </c>
      <c r="F497" s="3" t="str">
        <f t="shared" si="119"/>
        <v>本科</v>
      </c>
      <c r="G497" s="3" t="str">
        <f t="shared" si="120"/>
        <v>学士</v>
      </c>
    </row>
    <row r="498" spans="1:7" ht="30" customHeight="1">
      <c r="A498" s="3">
        <v>496</v>
      </c>
      <c r="B498" s="3" t="s">
        <v>8</v>
      </c>
      <c r="C498" s="3" t="str">
        <f>"叶蕾"</f>
        <v>叶蕾</v>
      </c>
      <c r="D498" s="3" t="str">
        <f t="shared" si="118"/>
        <v>女</v>
      </c>
      <c r="E498" s="3" t="str">
        <f>"1994-10-07"</f>
        <v>1994-10-07</v>
      </c>
      <c r="F498" s="3" t="str">
        <f t="shared" si="119"/>
        <v>本科</v>
      </c>
      <c r="G498" s="3" t="str">
        <f t="shared" si="120"/>
        <v>学士</v>
      </c>
    </row>
    <row r="499" spans="1:7" ht="30" customHeight="1">
      <c r="A499" s="3">
        <v>497</v>
      </c>
      <c r="B499" s="3" t="s">
        <v>8</v>
      </c>
      <c r="C499" s="3" t="str">
        <f>"王少颖"</f>
        <v>王少颖</v>
      </c>
      <c r="D499" s="3" t="str">
        <f t="shared" si="118"/>
        <v>女</v>
      </c>
      <c r="E499" s="3" t="str">
        <f>"1995-11-09"</f>
        <v>1995-11-09</v>
      </c>
      <c r="F499" s="3" t="str">
        <f t="shared" si="119"/>
        <v>本科</v>
      </c>
      <c r="G499" s="3" t="str">
        <f t="shared" si="120"/>
        <v>学士</v>
      </c>
    </row>
    <row r="500" spans="1:7" ht="30" customHeight="1">
      <c r="A500" s="3">
        <v>498</v>
      </c>
      <c r="B500" s="3" t="s">
        <v>8</v>
      </c>
      <c r="C500" s="3" t="str">
        <f>"沈秋彤"</f>
        <v>沈秋彤</v>
      </c>
      <c r="D500" s="3" t="str">
        <f t="shared" si="118"/>
        <v>女</v>
      </c>
      <c r="E500" s="3" t="str">
        <f>"1993-11-10"</f>
        <v>1993-11-10</v>
      </c>
      <c r="F500" s="3" t="str">
        <f t="shared" si="119"/>
        <v>本科</v>
      </c>
      <c r="G500" s="3" t="str">
        <f t="shared" si="120"/>
        <v>学士</v>
      </c>
    </row>
    <row r="501" spans="1:7" ht="30" customHeight="1">
      <c r="A501" s="3">
        <v>499</v>
      </c>
      <c r="B501" s="3" t="s">
        <v>8</v>
      </c>
      <c r="C501" s="3" t="str">
        <f>"陈国良"</f>
        <v>陈国良</v>
      </c>
      <c r="D501" s="3" t="str">
        <f aca="true" t="shared" si="121" ref="D501:D506">"男"</f>
        <v>男</v>
      </c>
      <c r="E501" s="3" t="str">
        <f>"1996-11-18"</f>
        <v>1996-11-18</v>
      </c>
      <c r="F501" s="3" t="str">
        <f t="shared" si="119"/>
        <v>本科</v>
      </c>
      <c r="G501" s="3" t="str">
        <f t="shared" si="120"/>
        <v>学士</v>
      </c>
    </row>
    <row r="502" spans="1:7" ht="30" customHeight="1">
      <c r="A502" s="3">
        <v>500</v>
      </c>
      <c r="B502" s="3" t="s">
        <v>8</v>
      </c>
      <c r="C502" s="3" t="str">
        <f>"叶仁芬"</f>
        <v>叶仁芬</v>
      </c>
      <c r="D502" s="3" t="str">
        <f aca="true" t="shared" si="122" ref="D502:D508">"女"</f>
        <v>女</v>
      </c>
      <c r="E502" s="3" t="str">
        <f>"1996-03-04"</f>
        <v>1996-03-04</v>
      </c>
      <c r="F502" s="3" t="str">
        <f t="shared" si="119"/>
        <v>本科</v>
      </c>
      <c r="G502" s="3" t="str">
        <f t="shared" si="120"/>
        <v>学士</v>
      </c>
    </row>
    <row r="503" spans="1:7" ht="30" customHeight="1">
      <c r="A503" s="3">
        <v>501</v>
      </c>
      <c r="B503" s="3" t="s">
        <v>8</v>
      </c>
      <c r="C503" s="3" t="str">
        <f>"吴妍妍"</f>
        <v>吴妍妍</v>
      </c>
      <c r="D503" s="3" t="str">
        <f t="shared" si="122"/>
        <v>女</v>
      </c>
      <c r="E503" s="3" t="str">
        <f>"1995-12-18"</f>
        <v>1995-12-18</v>
      </c>
      <c r="F503" s="3" t="str">
        <f t="shared" si="119"/>
        <v>本科</v>
      </c>
      <c r="G503" s="3" t="str">
        <f t="shared" si="120"/>
        <v>学士</v>
      </c>
    </row>
    <row r="504" spans="1:7" ht="30" customHeight="1">
      <c r="A504" s="3">
        <v>502</v>
      </c>
      <c r="B504" s="3" t="s">
        <v>8</v>
      </c>
      <c r="C504" s="3" t="str">
        <f>"林茂"</f>
        <v>林茂</v>
      </c>
      <c r="D504" s="3" t="str">
        <f t="shared" si="121"/>
        <v>男</v>
      </c>
      <c r="E504" s="3" t="str">
        <f>"1997-08-08"</f>
        <v>1997-08-08</v>
      </c>
      <c r="F504" s="3" t="str">
        <f t="shared" si="119"/>
        <v>本科</v>
      </c>
      <c r="G504" s="3" t="str">
        <f t="shared" si="120"/>
        <v>学士</v>
      </c>
    </row>
    <row r="505" spans="1:7" ht="30" customHeight="1">
      <c r="A505" s="3">
        <v>503</v>
      </c>
      <c r="B505" s="3" t="s">
        <v>8</v>
      </c>
      <c r="C505" s="3" t="str">
        <f>"王元华"</f>
        <v>王元华</v>
      </c>
      <c r="D505" s="3" t="str">
        <f t="shared" si="121"/>
        <v>男</v>
      </c>
      <c r="E505" s="3" t="str">
        <f>"1995-03-06"</f>
        <v>1995-03-06</v>
      </c>
      <c r="F505" s="3" t="str">
        <f t="shared" si="119"/>
        <v>本科</v>
      </c>
      <c r="G505" s="3" t="str">
        <f t="shared" si="120"/>
        <v>学士</v>
      </c>
    </row>
    <row r="506" spans="1:7" ht="30" customHeight="1">
      <c r="A506" s="3">
        <v>504</v>
      </c>
      <c r="B506" s="3" t="s">
        <v>8</v>
      </c>
      <c r="C506" s="3" t="str">
        <f>"符绵泮"</f>
        <v>符绵泮</v>
      </c>
      <c r="D506" s="3" t="str">
        <f t="shared" si="121"/>
        <v>男</v>
      </c>
      <c r="E506" s="3" t="str">
        <f>"1993-01-22"</f>
        <v>1993-01-22</v>
      </c>
      <c r="F506" s="3" t="str">
        <f t="shared" si="119"/>
        <v>本科</v>
      </c>
      <c r="G506" s="3" t="str">
        <f t="shared" si="120"/>
        <v>学士</v>
      </c>
    </row>
    <row r="507" spans="1:7" ht="30" customHeight="1">
      <c r="A507" s="3">
        <v>505</v>
      </c>
      <c r="B507" s="3" t="s">
        <v>8</v>
      </c>
      <c r="C507" s="3" t="str">
        <f>"赵桐"</f>
        <v>赵桐</v>
      </c>
      <c r="D507" s="3" t="str">
        <f t="shared" si="122"/>
        <v>女</v>
      </c>
      <c r="E507" s="3" t="str">
        <f>"1997-07-29"</f>
        <v>1997-07-29</v>
      </c>
      <c r="F507" s="3" t="str">
        <f t="shared" si="119"/>
        <v>本科</v>
      </c>
      <c r="G507" s="3" t="str">
        <f t="shared" si="120"/>
        <v>学士</v>
      </c>
    </row>
    <row r="508" spans="1:7" ht="30" customHeight="1">
      <c r="A508" s="3">
        <v>506</v>
      </c>
      <c r="B508" s="3" t="s">
        <v>8</v>
      </c>
      <c r="C508" s="3" t="str">
        <f>"陈立洁"</f>
        <v>陈立洁</v>
      </c>
      <c r="D508" s="3" t="str">
        <f t="shared" si="122"/>
        <v>女</v>
      </c>
      <c r="E508" s="3" t="str">
        <f>"1989-07-29"</f>
        <v>1989-07-29</v>
      </c>
      <c r="F508" s="3" t="str">
        <f t="shared" si="119"/>
        <v>本科</v>
      </c>
      <c r="G508" s="3" t="str">
        <f t="shared" si="120"/>
        <v>学士</v>
      </c>
    </row>
    <row r="509" spans="1:7" ht="30" customHeight="1">
      <c r="A509" s="3">
        <v>507</v>
      </c>
      <c r="B509" s="3" t="s">
        <v>8</v>
      </c>
      <c r="C509" s="3" t="str">
        <f>"罗天润"</f>
        <v>罗天润</v>
      </c>
      <c r="D509" s="3" t="str">
        <f>"男"</f>
        <v>男</v>
      </c>
      <c r="E509" s="3" t="str">
        <f>"1997-08-15"</f>
        <v>1997-08-15</v>
      </c>
      <c r="F509" s="3" t="str">
        <f t="shared" si="119"/>
        <v>本科</v>
      </c>
      <c r="G509" s="3" t="str">
        <f t="shared" si="120"/>
        <v>学士</v>
      </c>
    </row>
    <row r="510" spans="1:7" ht="30" customHeight="1">
      <c r="A510" s="3">
        <v>508</v>
      </c>
      <c r="B510" s="3" t="s">
        <v>8</v>
      </c>
      <c r="C510" s="3" t="str">
        <f>"朱杏"</f>
        <v>朱杏</v>
      </c>
      <c r="D510" s="3" t="str">
        <f aca="true" t="shared" si="123" ref="D510:D514">"女"</f>
        <v>女</v>
      </c>
      <c r="E510" s="3" t="str">
        <f>"1996-04-07"</f>
        <v>1996-04-07</v>
      </c>
      <c r="F510" s="3" t="str">
        <f t="shared" si="119"/>
        <v>本科</v>
      </c>
      <c r="G510" s="3" t="str">
        <f t="shared" si="120"/>
        <v>学士</v>
      </c>
    </row>
    <row r="511" spans="1:7" ht="30" customHeight="1">
      <c r="A511" s="3">
        <v>509</v>
      </c>
      <c r="B511" s="3" t="s">
        <v>8</v>
      </c>
      <c r="C511" s="3" t="str">
        <f>"李霞芳"</f>
        <v>李霞芳</v>
      </c>
      <c r="D511" s="3" t="str">
        <f t="shared" si="123"/>
        <v>女</v>
      </c>
      <c r="E511" s="3" t="str">
        <f>"1993-02-28"</f>
        <v>1993-02-28</v>
      </c>
      <c r="F511" s="3" t="str">
        <f t="shared" si="119"/>
        <v>本科</v>
      </c>
      <c r="G511" s="3" t="str">
        <f t="shared" si="120"/>
        <v>学士</v>
      </c>
    </row>
    <row r="512" spans="1:7" ht="30" customHeight="1">
      <c r="A512" s="3">
        <v>510</v>
      </c>
      <c r="B512" s="3" t="s">
        <v>8</v>
      </c>
      <c r="C512" s="3" t="str">
        <f>"倪翠玉"</f>
        <v>倪翠玉</v>
      </c>
      <c r="D512" s="3" t="str">
        <f t="shared" si="123"/>
        <v>女</v>
      </c>
      <c r="E512" s="3" t="str">
        <f>"1994-10-21"</f>
        <v>1994-10-21</v>
      </c>
      <c r="F512" s="3" t="str">
        <f t="shared" si="119"/>
        <v>本科</v>
      </c>
      <c r="G512" s="3" t="str">
        <f t="shared" si="120"/>
        <v>学士</v>
      </c>
    </row>
    <row r="513" spans="1:7" ht="30" customHeight="1">
      <c r="A513" s="3">
        <v>511</v>
      </c>
      <c r="B513" s="3" t="s">
        <v>8</v>
      </c>
      <c r="C513" s="3" t="str">
        <f>"曾繁莉"</f>
        <v>曾繁莉</v>
      </c>
      <c r="D513" s="3" t="str">
        <f t="shared" si="123"/>
        <v>女</v>
      </c>
      <c r="E513" s="3" t="str">
        <f>"1991-10-15"</f>
        <v>1991-10-15</v>
      </c>
      <c r="F513" s="3" t="str">
        <f t="shared" si="119"/>
        <v>本科</v>
      </c>
      <c r="G513" s="3" t="str">
        <f t="shared" si="120"/>
        <v>学士</v>
      </c>
    </row>
    <row r="514" spans="1:7" ht="30" customHeight="1">
      <c r="A514" s="3">
        <v>512</v>
      </c>
      <c r="B514" s="3" t="s">
        <v>8</v>
      </c>
      <c r="C514" s="3" t="str">
        <f>"吴香雪"</f>
        <v>吴香雪</v>
      </c>
      <c r="D514" s="3" t="str">
        <f t="shared" si="123"/>
        <v>女</v>
      </c>
      <c r="E514" s="3" t="str">
        <f>"1995-01-14"</f>
        <v>1995-01-14</v>
      </c>
      <c r="F514" s="3" t="str">
        <f t="shared" si="119"/>
        <v>本科</v>
      </c>
      <c r="G514" s="3" t="str">
        <f t="shared" si="120"/>
        <v>学士</v>
      </c>
    </row>
    <row r="515" spans="1:7" ht="30" customHeight="1">
      <c r="A515" s="3">
        <v>513</v>
      </c>
      <c r="B515" s="3" t="s">
        <v>8</v>
      </c>
      <c r="C515" s="3" t="str">
        <f>"梁德武"</f>
        <v>梁德武</v>
      </c>
      <c r="D515" s="3" t="str">
        <f>"男"</f>
        <v>男</v>
      </c>
      <c r="E515" s="3" t="str">
        <f>"1993-07-03"</f>
        <v>1993-07-03</v>
      </c>
      <c r="F515" s="3" t="str">
        <f t="shared" si="119"/>
        <v>本科</v>
      </c>
      <c r="G515" s="3" t="str">
        <f t="shared" si="120"/>
        <v>学士</v>
      </c>
    </row>
    <row r="516" spans="1:7" ht="30" customHeight="1">
      <c r="A516" s="3">
        <v>514</v>
      </c>
      <c r="B516" s="3" t="s">
        <v>8</v>
      </c>
      <c r="C516" s="3" t="str">
        <f>"蒲青倩"</f>
        <v>蒲青倩</v>
      </c>
      <c r="D516" s="3" t="str">
        <f aca="true" t="shared" si="124" ref="D516:D519">"女"</f>
        <v>女</v>
      </c>
      <c r="E516" s="3" t="str">
        <f>"1997-03-25"</f>
        <v>1997-03-25</v>
      </c>
      <c r="F516" s="3" t="str">
        <f t="shared" si="119"/>
        <v>本科</v>
      </c>
      <c r="G516" s="3" t="str">
        <f t="shared" si="120"/>
        <v>学士</v>
      </c>
    </row>
    <row r="517" spans="1:7" ht="30" customHeight="1">
      <c r="A517" s="3">
        <v>515</v>
      </c>
      <c r="B517" s="3" t="s">
        <v>8</v>
      </c>
      <c r="C517" s="3" t="str">
        <f>"李小娟"</f>
        <v>李小娟</v>
      </c>
      <c r="D517" s="3" t="str">
        <f t="shared" si="124"/>
        <v>女</v>
      </c>
      <c r="E517" s="3" t="str">
        <f>"1992-03-29"</f>
        <v>1992-03-29</v>
      </c>
      <c r="F517" s="3" t="str">
        <f t="shared" si="119"/>
        <v>本科</v>
      </c>
      <c r="G517" s="3" t="str">
        <f t="shared" si="120"/>
        <v>学士</v>
      </c>
    </row>
    <row r="518" spans="1:7" ht="30" customHeight="1">
      <c r="A518" s="3">
        <v>516</v>
      </c>
      <c r="B518" s="3" t="s">
        <v>8</v>
      </c>
      <c r="C518" s="3" t="str">
        <f>"刘觅"</f>
        <v>刘觅</v>
      </c>
      <c r="D518" s="3" t="str">
        <f t="shared" si="124"/>
        <v>女</v>
      </c>
      <c r="E518" s="3" t="str">
        <f>"1993-08-23"</f>
        <v>1993-08-23</v>
      </c>
      <c r="F518" s="3" t="str">
        <f t="shared" si="119"/>
        <v>本科</v>
      </c>
      <c r="G518" s="3" t="str">
        <f t="shared" si="120"/>
        <v>学士</v>
      </c>
    </row>
    <row r="519" spans="1:7" ht="30" customHeight="1">
      <c r="A519" s="3">
        <v>517</v>
      </c>
      <c r="B519" s="3" t="s">
        <v>8</v>
      </c>
      <c r="C519" s="3" t="str">
        <f>"文学虹"</f>
        <v>文学虹</v>
      </c>
      <c r="D519" s="3" t="str">
        <f t="shared" si="124"/>
        <v>女</v>
      </c>
      <c r="E519" s="3" t="str">
        <f>"1997-04-08"</f>
        <v>1997-04-08</v>
      </c>
      <c r="F519" s="3" t="str">
        <f t="shared" si="119"/>
        <v>本科</v>
      </c>
      <c r="G519" s="3" t="str">
        <f t="shared" si="120"/>
        <v>学士</v>
      </c>
    </row>
    <row r="520" spans="1:7" ht="30" customHeight="1">
      <c r="A520" s="3">
        <v>518</v>
      </c>
      <c r="B520" s="3" t="s">
        <v>8</v>
      </c>
      <c r="C520" s="3" t="str">
        <f>"吴文章"</f>
        <v>吴文章</v>
      </c>
      <c r="D520" s="3" t="str">
        <f>"男"</f>
        <v>男</v>
      </c>
      <c r="E520" s="3" t="str">
        <f>"1995-06-07"</f>
        <v>1995-06-07</v>
      </c>
      <c r="F520" s="3" t="str">
        <f t="shared" si="119"/>
        <v>本科</v>
      </c>
      <c r="G520" s="3" t="str">
        <f t="shared" si="120"/>
        <v>学士</v>
      </c>
    </row>
    <row r="521" spans="1:7" ht="30" customHeight="1">
      <c r="A521" s="3">
        <v>519</v>
      </c>
      <c r="B521" s="3" t="s">
        <v>8</v>
      </c>
      <c r="C521" s="3" t="str">
        <f>"谢晶霞"</f>
        <v>谢晶霞</v>
      </c>
      <c r="D521" s="3" t="str">
        <f aca="true" t="shared" si="125" ref="D521:D541">"女"</f>
        <v>女</v>
      </c>
      <c r="E521" s="3" t="str">
        <f>"1996-03-02"</f>
        <v>1996-03-02</v>
      </c>
      <c r="F521" s="3" t="str">
        <f t="shared" si="119"/>
        <v>本科</v>
      </c>
      <c r="G521" s="3" t="str">
        <f t="shared" si="120"/>
        <v>学士</v>
      </c>
    </row>
    <row r="522" spans="1:7" ht="30" customHeight="1">
      <c r="A522" s="3">
        <v>520</v>
      </c>
      <c r="B522" s="3" t="s">
        <v>8</v>
      </c>
      <c r="C522" s="3" t="str">
        <f>"董佳"</f>
        <v>董佳</v>
      </c>
      <c r="D522" s="3" t="str">
        <f t="shared" si="125"/>
        <v>女</v>
      </c>
      <c r="E522" s="3" t="str">
        <f>"1993-05-06"</f>
        <v>1993-05-06</v>
      </c>
      <c r="F522" s="3" t="str">
        <f t="shared" si="119"/>
        <v>本科</v>
      </c>
      <c r="G522" s="3" t="str">
        <f t="shared" si="120"/>
        <v>学士</v>
      </c>
    </row>
    <row r="523" spans="1:7" ht="30" customHeight="1">
      <c r="A523" s="3">
        <v>521</v>
      </c>
      <c r="B523" s="3" t="s">
        <v>8</v>
      </c>
      <c r="C523" s="3" t="str">
        <f>"吉秋妍"</f>
        <v>吉秋妍</v>
      </c>
      <c r="D523" s="3" t="str">
        <f t="shared" si="125"/>
        <v>女</v>
      </c>
      <c r="E523" s="3" t="str">
        <f>"1992-07-13"</f>
        <v>1992-07-13</v>
      </c>
      <c r="F523" s="3" t="str">
        <f t="shared" si="119"/>
        <v>本科</v>
      </c>
      <c r="G523" s="3" t="str">
        <f t="shared" si="120"/>
        <v>学士</v>
      </c>
    </row>
    <row r="524" spans="1:7" ht="30" customHeight="1">
      <c r="A524" s="3">
        <v>522</v>
      </c>
      <c r="B524" s="3" t="s">
        <v>8</v>
      </c>
      <c r="C524" s="3" t="str">
        <f>"王春琴"</f>
        <v>王春琴</v>
      </c>
      <c r="D524" s="3" t="str">
        <f t="shared" si="125"/>
        <v>女</v>
      </c>
      <c r="E524" s="3" t="str">
        <f>"1994-01-23"</f>
        <v>1994-01-23</v>
      </c>
      <c r="F524" s="3" t="str">
        <f t="shared" si="119"/>
        <v>本科</v>
      </c>
      <c r="G524" s="3" t="str">
        <f t="shared" si="120"/>
        <v>学士</v>
      </c>
    </row>
    <row r="525" spans="1:7" ht="30" customHeight="1">
      <c r="A525" s="3">
        <v>523</v>
      </c>
      <c r="B525" s="3" t="s">
        <v>8</v>
      </c>
      <c r="C525" s="3" t="str">
        <f>"黎拼拼"</f>
        <v>黎拼拼</v>
      </c>
      <c r="D525" s="3" t="str">
        <f t="shared" si="125"/>
        <v>女</v>
      </c>
      <c r="E525" s="3" t="str">
        <f>"1995-09-08"</f>
        <v>1995-09-08</v>
      </c>
      <c r="F525" s="3" t="str">
        <f t="shared" si="119"/>
        <v>本科</v>
      </c>
      <c r="G525" s="3" t="str">
        <f t="shared" si="120"/>
        <v>学士</v>
      </c>
    </row>
    <row r="526" spans="1:7" ht="30" customHeight="1">
      <c r="A526" s="3">
        <v>524</v>
      </c>
      <c r="B526" s="3" t="s">
        <v>8</v>
      </c>
      <c r="C526" s="3" t="str">
        <f>"王海英"</f>
        <v>王海英</v>
      </c>
      <c r="D526" s="3" t="str">
        <f t="shared" si="125"/>
        <v>女</v>
      </c>
      <c r="E526" s="3" t="str">
        <f>"1998-06-26"</f>
        <v>1998-06-26</v>
      </c>
      <c r="F526" s="3" t="str">
        <f t="shared" si="119"/>
        <v>本科</v>
      </c>
      <c r="G526" s="3" t="str">
        <f t="shared" si="120"/>
        <v>学士</v>
      </c>
    </row>
    <row r="527" spans="1:7" ht="30" customHeight="1">
      <c r="A527" s="3">
        <v>525</v>
      </c>
      <c r="B527" s="3" t="s">
        <v>8</v>
      </c>
      <c r="C527" s="3" t="str">
        <f>"焦晨茜"</f>
        <v>焦晨茜</v>
      </c>
      <c r="D527" s="3" t="str">
        <f t="shared" si="125"/>
        <v>女</v>
      </c>
      <c r="E527" s="3" t="str">
        <f>"1995-10-10"</f>
        <v>1995-10-10</v>
      </c>
      <c r="F527" s="3" t="str">
        <f t="shared" si="119"/>
        <v>本科</v>
      </c>
      <c r="G527" s="3" t="str">
        <f t="shared" si="120"/>
        <v>学士</v>
      </c>
    </row>
    <row r="528" spans="1:7" ht="30" customHeight="1">
      <c r="A528" s="3">
        <v>526</v>
      </c>
      <c r="B528" s="3" t="s">
        <v>8</v>
      </c>
      <c r="C528" s="3" t="str">
        <f>"林慧子"</f>
        <v>林慧子</v>
      </c>
      <c r="D528" s="3" t="str">
        <f t="shared" si="125"/>
        <v>女</v>
      </c>
      <c r="E528" s="3" t="str">
        <f>"1996-12-25"</f>
        <v>1996-12-25</v>
      </c>
      <c r="F528" s="3" t="str">
        <f t="shared" si="119"/>
        <v>本科</v>
      </c>
      <c r="G528" s="3" t="str">
        <f t="shared" si="120"/>
        <v>学士</v>
      </c>
    </row>
    <row r="529" spans="1:7" ht="30" customHeight="1">
      <c r="A529" s="4">
        <v>527</v>
      </c>
      <c r="B529" s="4" t="s">
        <v>8</v>
      </c>
      <c r="C529" s="4" t="str">
        <f>"李如笋"</f>
        <v>李如笋</v>
      </c>
      <c r="D529" s="4" t="str">
        <f t="shared" si="125"/>
        <v>女</v>
      </c>
      <c r="E529" s="4" t="str">
        <f>"1994-04-17"</f>
        <v>1994-04-17</v>
      </c>
      <c r="F529" s="3" t="str">
        <f t="shared" si="119"/>
        <v>本科</v>
      </c>
      <c r="G529" s="3" t="str">
        <f t="shared" si="120"/>
        <v>学士</v>
      </c>
    </row>
    <row r="530" spans="1:7" ht="30" customHeight="1">
      <c r="A530" s="3">
        <v>528</v>
      </c>
      <c r="B530" s="3" t="s">
        <v>8</v>
      </c>
      <c r="C530" s="3" t="str">
        <f>"杜秀窝"</f>
        <v>杜秀窝</v>
      </c>
      <c r="D530" s="3" t="str">
        <f t="shared" si="125"/>
        <v>女</v>
      </c>
      <c r="E530" s="3" t="str">
        <f>"1996-07-08"</f>
        <v>1996-07-08</v>
      </c>
      <c r="F530" s="3" t="str">
        <f t="shared" si="119"/>
        <v>本科</v>
      </c>
      <c r="G530" s="3" t="str">
        <f t="shared" si="120"/>
        <v>学士</v>
      </c>
    </row>
    <row r="531" spans="1:7" ht="30" customHeight="1">
      <c r="A531" s="3">
        <v>529</v>
      </c>
      <c r="B531" s="3" t="s">
        <v>8</v>
      </c>
      <c r="C531" s="3" t="str">
        <f>" 林璋慧"</f>
        <v> 林璋慧</v>
      </c>
      <c r="D531" s="3" t="str">
        <f t="shared" si="125"/>
        <v>女</v>
      </c>
      <c r="E531" s="3" t="str">
        <f>"1991-06-18"</f>
        <v>1991-06-18</v>
      </c>
      <c r="F531" s="3" t="str">
        <f t="shared" si="119"/>
        <v>本科</v>
      </c>
      <c r="G531" s="3" t="str">
        <f t="shared" si="120"/>
        <v>学士</v>
      </c>
    </row>
    <row r="532" spans="1:7" ht="30" customHeight="1">
      <c r="A532" s="3">
        <v>530</v>
      </c>
      <c r="B532" s="3" t="s">
        <v>8</v>
      </c>
      <c r="C532" s="3" t="str">
        <f>"杨丹丹"</f>
        <v>杨丹丹</v>
      </c>
      <c r="D532" s="3" t="str">
        <f t="shared" si="125"/>
        <v>女</v>
      </c>
      <c r="E532" s="3" t="str">
        <f>"1996-08-02"</f>
        <v>1996-08-02</v>
      </c>
      <c r="F532" s="3" t="str">
        <f t="shared" si="119"/>
        <v>本科</v>
      </c>
      <c r="G532" s="3" t="str">
        <f t="shared" si="120"/>
        <v>学士</v>
      </c>
    </row>
    <row r="533" spans="1:7" ht="30" customHeight="1">
      <c r="A533" s="3">
        <v>531</v>
      </c>
      <c r="B533" s="3" t="s">
        <v>8</v>
      </c>
      <c r="C533" s="3" t="str">
        <f>"窦萌萌"</f>
        <v>窦萌萌</v>
      </c>
      <c r="D533" s="3" t="str">
        <f t="shared" si="125"/>
        <v>女</v>
      </c>
      <c r="E533" s="3" t="str">
        <f>"1990-03-25"</f>
        <v>1990-03-25</v>
      </c>
      <c r="F533" s="3" t="str">
        <f t="shared" si="119"/>
        <v>本科</v>
      </c>
      <c r="G533" s="3" t="str">
        <f t="shared" si="120"/>
        <v>学士</v>
      </c>
    </row>
    <row r="534" spans="1:7" ht="30" customHeight="1">
      <c r="A534" s="3">
        <v>532</v>
      </c>
      <c r="B534" s="3" t="s">
        <v>8</v>
      </c>
      <c r="C534" s="3" t="str">
        <f>"张英莉"</f>
        <v>张英莉</v>
      </c>
      <c r="D534" s="3" t="str">
        <f t="shared" si="125"/>
        <v>女</v>
      </c>
      <c r="E534" s="3" t="str">
        <f>"1996-08-18"</f>
        <v>1996-08-18</v>
      </c>
      <c r="F534" s="3" t="str">
        <f t="shared" si="119"/>
        <v>本科</v>
      </c>
      <c r="G534" s="3" t="str">
        <f t="shared" si="120"/>
        <v>学士</v>
      </c>
    </row>
    <row r="535" spans="1:7" ht="30" customHeight="1">
      <c r="A535" s="3">
        <v>533</v>
      </c>
      <c r="B535" s="3" t="s">
        <v>8</v>
      </c>
      <c r="C535" s="3" t="str">
        <f>"莫滢菲"</f>
        <v>莫滢菲</v>
      </c>
      <c r="D535" s="3" t="str">
        <f t="shared" si="125"/>
        <v>女</v>
      </c>
      <c r="E535" s="3" t="str">
        <f>"1991-08-02"</f>
        <v>1991-08-02</v>
      </c>
      <c r="F535" s="3" t="str">
        <f t="shared" si="119"/>
        <v>本科</v>
      </c>
      <c r="G535" s="3" t="str">
        <f t="shared" si="120"/>
        <v>学士</v>
      </c>
    </row>
    <row r="536" spans="1:7" ht="30" customHeight="1">
      <c r="A536" s="3">
        <v>534</v>
      </c>
      <c r="B536" s="3" t="s">
        <v>8</v>
      </c>
      <c r="C536" s="3" t="str">
        <f>"吴爱丽"</f>
        <v>吴爱丽</v>
      </c>
      <c r="D536" s="3" t="str">
        <f t="shared" si="125"/>
        <v>女</v>
      </c>
      <c r="E536" s="3" t="str">
        <f>"1996-02-17"</f>
        <v>1996-02-17</v>
      </c>
      <c r="F536" s="3" t="str">
        <f t="shared" si="119"/>
        <v>本科</v>
      </c>
      <c r="G536" s="3" t="str">
        <f t="shared" si="120"/>
        <v>学士</v>
      </c>
    </row>
    <row r="537" spans="1:7" ht="30" customHeight="1">
      <c r="A537" s="3">
        <v>535</v>
      </c>
      <c r="B537" s="3" t="s">
        <v>8</v>
      </c>
      <c r="C537" s="3" t="str">
        <f>"梁童童"</f>
        <v>梁童童</v>
      </c>
      <c r="D537" s="3" t="str">
        <f t="shared" si="125"/>
        <v>女</v>
      </c>
      <c r="E537" s="3" t="str">
        <f>"1996-10-04"</f>
        <v>1996-10-04</v>
      </c>
      <c r="F537" s="3" t="str">
        <f t="shared" si="119"/>
        <v>本科</v>
      </c>
      <c r="G537" s="3" t="str">
        <f t="shared" si="120"/>
        <v>学士</v>
      </c>
    </row>
    <row r="538" spans="1:7" ht="30" customHeight="1">
      <c r="A538" s="3">
        <v>536</v>
      </c>
      <c r="B538" s="3" t="s">
        <v>8</v>
      </c>
      <c r="C538" s="3" t="str">
        <f>"林叶"</f>
        <v>林叶</v>
      </c>
      <c r="D538" s="3" t="str">
        <f t="shared" si="125"/>
        <v>女</v>
      </c>
      <c r="E538" s="3" t="str">
        <f>"1996-02-08"</f>
        <v>1996-02-08</v>
      </c>
      <c r="F538" s="3" t="str">
        <f t="shared" si="119"/>
        <v>本科</v>
      </c>
      <c r="G538" s="3" t="str">
        <f t="shared" si="120"/>
        <v>学士</v>
      </c>
    </row>
    <row r="539" spans="1:7" ht="30" customHeight="1">
      <c r="A539" s="3">
        <v>537</v>
      </c>
      <c r="B539" s="3" t="s">
        <v>8</v>
      </c>
      <c r="C539" s="3" t="str">
        <f>"李文瑞"</f>
        <v>李文瑞</v>
      </c>
      <c r="D539" s="3" t="str">
        <f t="shared" si="125"/>
        <v>女</v>
      </c>
      <c r="E539" s="3" t="str">
        <f>"1995-07-22"</f>
        <v>1995-07-22</v>
      </c>
      <c r="F539" s="3" t="str">
        <f t="shared" si="119"/>
        <v>本科</v>
      </c>
      <c r="G539" s="3" t="str">
        <f t="shared" si="120"/>
        <v>学士</v>
      </c>
    </row>
    <row r="540" spans="1:7" ht="30" customHeight="1">
      <c r="A540" s="3">
        <v>538</v>
      </c>
      <c r="B540" s="3" t="s">
        <v>8</v>
      </c>
      <c r="C540" s="3" t="str">
        <f>"张毓笛"</f>
        <v>张毓笛</v>
      </c>
      <c r="D540" s="3" t="str">
        <f t="shared" si="125"/>
        <v>女</v>
      </c>
      <c r="E540" s="3" t="str">
        <f>"1993-12-29"</f>
        <v>1993-12-29</v>
      </c>
      <c r="F540" s="3" t="str">
        <f t="shared" si="119"/>
        <v>本科</v>
      </c>
      <c r="G540" s="3" t="str">
        <f t="shared" si="120"/>
        <v>学士</v>
      </c>
    </row>
    <row r="541" spans="1:7" ht="30" customHeight="1">
      <c r="A541" s="3">
        <v>539</v>
      </c>
      <c r="B541" s="3" t="s">
        <v>8</v>
      </c>
      <c r="C541" s="3" t="str">
        <f>"张月华"</f>
        <v>张月华</v>
      </c>
      <c r="D541" s="3" t="str">
        <f t="shared" si="125"/>
        <v>女</v>
      </c>
      <c r="E541" s="3" t="str">
        <f>"1995-03-13"</f>
        <v>1995-03-13</v>
      </c>
      <c r="F541" s="3" t="str">
        <f>"研究生"</f>
        <v>研究生</v>
      </c>
      <c r="G541" s="3" t="str">
        <f>"硕士"</f>
        <v>硕士</v>
      </c>
    </row>
    <row r="542" spans="1:7" ht="30" customHeight="1">
      <c r="A542" s="3">
        <v>540</v>
      </c>
      <c r="B542" s="3" t="s">
        <v>8</v>
      </c>
      <c r="C542" s="3" t="str">
        <f>"覃业丰"</f>
        <v>覃业丰</v>
      </c>
      <c r="D542" s="3" t="str">
        <f aca="true" t="shared" si="126" ref="D542:D547">"男"</f>
        <v>男</v>
      </c>
      <c r="E542" s="3" t="str">
        <f>"1997-11-07"</f>
        <v>1997-11-07</v>
      </c>
      <c r="F542" s="3" t="str">
        <f aca="true" t="shared" si="127" ref="F542:F544">"本科"</f>
        <v>本科</v>
      </c>
      <c r="G542" s="3" t="str">
        <f aca="true" t="shared" si="128" ref="G542:G544">"学士"</f>
        <v>学士</v>
      </c>
    </row>
    <row r="543" spans="1:7" ht="30" customHeight="1">
      <c r="A543" s="3">
        <v>541</v>
      </c>
      <c r="B543" s="3" t="s">
        <v>8</v>
      </c>
      <c r="C543" s="3" t="str">
        <f>"关开燕"</f>
        <v>关开燕</v>
      </c>
      <c r="D543" s="3" t="str">
        <f aca="true" t="shared" si="129" ref="D543:D545">"女"</f>
        <v>女</v>
      </c>
      <c r="E543" s="3" t="str">
        <f>"1992-08-10"</f>
        <v>1992-08-10</v>
      </c>
      <c r="F543" s="3" t="str">
        <f t="shared" si="127"/>
        <v>本科</v>
      </c>
      <c r="G543" s="3" t="str">
        <f t="shared" si="128"/>
        <v>学士</v>
      </c>
    </row>
    <row r="544" spans="1:7" ht="30" customHeight="1">
      <c r="A544" s="3">
        <v>542</v>
      </c>
      <c r="B544" s="3" t="s">
        <v>8</v>
      </c>
      <c r="C544" s="3" t="str">
        <f>"尹玉"</f>
        <v>尹玉</v>
      </c>
      <c r="D544" s="3" t="str">
        <f t="shared" si="129"/>
        <v>女</v>
      </c>
      <c r="E544" s="3" t="str">
        <f>"1993-01-18"</f>
        <v>1993-01-18</v>
      </c>
      <c r="F544" s="3" t="str">
        <f t="shared" si="127"/>
        <v>本科</v>
      </c>
      <c r="G544" s="3" t="str">
        <f t="shared" si="128"/>
        <v>学士</v>
      </c>
    </row>
    <row r="545" spans="1:7" ht="30" customHeight="1">
      <c r="A545" s="3">
        <v>543</v>
      </c>
      <c r="B545" s="3" t="s">
        <v>8</v>
      </c>
      <c r="C545" s="3" t="str">
        <f>"刘玢铄"</f>
        <v>刘玢铄</v>
      </c>
      <c r="D545" s="3" t="str">
        <f t="shared" si="129"/>
        <v>女</v>
      </c>
      <c r="E545" s="3" t="str">
        <f>"1994-02-04"</f>
        <v>1994-02-04</v>
      </c>
      <c r="F545" s="3" t="str">
        <f>"研究生"</f>
        <v>研究生</v>
      </c>
      <c r="G545" s="3" t="str">
        <f>"硕士"</f>
        <v>硕士</v>
      </c>
    </row>
    <row r="546" spans="1:7" ht="30" customHeight="1">
      <c r="A546" s="3">
        <v>544</v>
      </c>
      <c r="B546" s="3" t="s">
        <v>8</v>
      </c>
      <c r="C546" s="3" t="str">
        <f>"卓晓先"</f>
        <v>卓晓先</v>
      </c>
      <c r="D546" s="3" t="str">
        <f t="shared" si="126"/>
        <v>男</v>
      </c>
      <c r="E546" s="3" t="str">
        <f>"1994-06-02"</f>
        <v>1994-06-02</v>
      </c>
      <c r="F546" s="3" t="str">
        <f aca="true" t="shared" si="130" ref="F546:F552">"本科"</f>
        <v>本科</v>
      </c>
      <c r="G546" s="3" t="str">
        <f aca="true" t="shared" si="131" ref="G546:G552">"学士"</f>
        <v>学士</v>
      </c>
    </row>
    <row r="547" spans="1:7" ht="30" customHeight="1">
      <c r="A547" s="3">
        <v>545</v>
      </c>
      <c r="B547" s="3" t="s">
        <v>8</v>
      </c>
      <c r="C547" s="3" t="str">
        <f>"周富"</f>
        <v>周富</v>
      </c>
      <c r="D547" s="3" t="str">
        <f t="shared" si="126"/>
        <v>男</v>
      </c>
      <c r="E547" s="3" t="str">
        <f>"1991-08-08"</f>
        <v>1991-08-08</v>
      </c>
      <c r="F547" s="3" t="str">
        <f t="shared" si="130"/>
        <v>本科</v>
      </c>
      <c r="G547" s="3" t="str">
        <f t="shared" si="131"/>
        <v>学士</v>
      </c>
    </row>
    <row r="548" spans="1:7" ht="30" customHeight="1">
      <c r="A548" s="3">
        <v>546</v>
      </c>
      <c r="B548" s="3" t="s">
        <v>8</v>
      </c>
      <c r="C548" s="3" t="str">
        <f>"吴倩兰"</f>
        <v>吴倩兰</v>
      </c>
      <c r="D548" s="3" t="str">
        <f aca="true" t="shared" si="132" ref="D548:D550">"女"</f>
        <v>女</v>
      </c>
      <c r="E548" s="3" t="str">
        <f>"1992-04-02"</f>
        <v>1992-04-02</v>
      </c>
      <c r="F548" s="3" t="str">
        <f t="shared" si="130"/>
        <v>本科</v>
      </c>
      <c r="G548" s="3" t="str">
        <f t="shared" si="131"/>
        <v>学士</v>
      </c>
    </row>
    <row r="549" spans="1:7" ht="30" customHeight="1">
      <c r="A549" s="3">
        <v>547</v>
      </c>
      <c r="B549" s="3" t="s">
        <v>8</v>
      </c>
      <c r="C549" s="3" t="str">
        <f>"李佳华"</f>
        <v>李佳华</v>
      </c>
      <c r="D549" s="3" t="str">
        <f t="shared" si="132"/>
        <v>女</v>
      </c>
      <c r="E549" s="3" t="str">
        <f>"1997-02-02"</f>
        <v>1997-02-02</v>
      </c>
      <c r="F549" s="3" t="str">
        <f t="shared" si="130"/>
        <v>本科</v>
      </c>
      <c r="G549" s="3" t="str">
        <f t="shared" si="131"/>
        <v>学士</v>
      </c>
    </row>
    <row r="550" spans="1:7" ht="30" customHeight="1">
      <c r="A550" s="3">
        <v>548</v>
      </c>
      <c r="B550" s="3" t="s">
        <v>8</v>
      </c>
      <c r="C550" s="3" t="str">
        <f>"谭佳雯"</f>
        <v>谭佳雯</v>
      </c>
      <c r="D550" s="3" t="str">
        <f t="shared" si="132"/>
        <v>女</v>
      </c>
      <c r="E550" s="3" t="str">
        <f>"1996-08-14"</f>
        <v>1996-08-14</v>
      </c>
      <c r="F550" s="3" t="str">
        <f t="shared" si="130"/>
        <v>本科</v>
      </c>
      <c r="G550" s="3" t="str">
        <f t="shared" si="131"/>
        <v>学士</v>
      </c>
    </row>
    <row r="551" spans="1:7" ht="30" customHeight="1">
      <c r="A551" s="3">
        <v>549</v>
      </c>
      <c r="B551" s="3" t="s">
        <v>8</v>
      </c>
      <c r="C551" s="3" t="str">
        <f>"潘志强"</f>
        <v>潘志强</v>
      </c>
      <c r="D551" s="3" t="str">
        <f aca="true" t="shared" si="133" ref="D551:D554">"男"</f>
        <v>男</v>
      </c>
      <c r="E551" s="3" t="str">
        <f>"1994-06-08"</f>
        <v>1994-06-08</v>
      </c>
      <c r="F551" s="3" t="str">
        <f t="shared" si="130"/>
        <v>本科</v>
      </c>
      <c r="G551" s="3" t="str">
        <f t="shared" si="131"/>
        <v>学士</v>
      </c>
    </row>
    <row r="552" spans="1:7" ht="30" customHeight="1">
      <c r="A552" s="3">
        <v>550</v>
      </c>
      <c r="B552" s="3" t="s">
        <v>8</v>
      </c>
      <c r="C552" s="3" t="str">
        <f>"王石"</f>
        <v>王石</v>
      </c>
      <c r="D552" s="3" t="str">
        <f t="shared" si="133"/>
        <v>男</v>
      </c>
      <c r="E552" s="3" t="str">
        <f>"1994-08-10"</f>
        <v>1994-08-10</v>
      </c>
      <c r="F552" s="3" t="str">
        <f t="shared" si="130"/>
        <v>本科</v>
      </c>
      <c r="G552" s="3" t="str">
        <f t="shared" si="131"/>
        <v>学士</v>
      </c>
    </row>
    <row r="553" spans="1:7" ht="30" customHeight="1">
      <c r="A553" s="3">
        <v>551</v>
      </c>
      <c r="B553" s="3" t="s">
        <v>8</v>
      </c>
      <c r="C553" s="3" t="str">
        <f>"赵祺平"</f>
        <v>赵祺平</v>
      </c>
      <c r="D553" s="3" t="str">
        <f aca="true" t="shared" si="134" ref="D553:D559">"女"</f>
        <v>女</v>
      </c>
      <c r="E553" s="3" t="str">
        <f>"1993-04-08"</f>
        <v>1993-04-08</v>
      </c>
      <c r="F553" s="3" t="str">
        <f>"研究生"</f>
        <v>研究生</v>
      </c>
      <c r="G553" s="3" t="str">
        <f>"硕士"</f>
        <v>硕士</v>
      </c>
    </row>
    <row r="554" spans="1:7" ht="30" customHeight="1">
      <c r="A554" s="4">
        <v>552</v>
      </c>
      <c r="B554" s="4" t="s">
        <v>8</v>
      </c>
      <c r="C554" s="4" t="str">
        <f>"杨振文"</f>
        <v>杨振文</v>
      </c>
      <c r="D554" s="4" t="str">
        <f t="shared" si="133"/>
        <v>男</v>
      </c>
      <c r="E554" s="4" t="str">
        <f>"1992-06-17"</f>
        <v>1992-06-17</v>
      </c>
      <c r="F554" s="3" t="str">
        <f aca="true" t="shared" si="135" ref="F554:F558">"本科"</f>
        <v>本科</v>
      </c>
      <c r="G554" s="3" t="str">
        <f aca="true" t="shared" si="136" ref="G554:G558">"学士"</f>
        <v>学士</v>
      </c>
    </row>
    <row r="555" spans="1:7" ht="30" customHeight="1">
      <c r="A555" s="3">
        <v>553</v>
      </c>
      <c r="B555" s="3" t="s">
        <v>8</v>
      </c>
      <c r="C555" s="3" t="str">
        <f>"杜小妹"</f>
        <v>杜小妹</v>
      </c>
      <c r="D555" s="3" t="str">
        <f t="shared" si="134"/>
        <v>女</v>
      </c>
      <c r="E555" s="3" t="str">
        <f>"1997-07-15"</f>
        <v>1997-07-15</v>
      </c>
      <c r="F555" s="3" t="str">
        <f t="shared" si="135"/>
        <v>本科</v>
      </c>
      <c r="G555" s="3" t="str">
        <f t="shared" si="136"/>
        <v>学士</v>
      </c>
    </row>
    <row r="556" spans="1:7" ht="30" customHeight="1">
      <c r="A556" s="3">
        <v>554</v>
      </c>
      <c r="B556" s="3" t="s">
        <v>8</v>
      </c>
      <c r="C556" s="3" t="str">
        <f>"马威"</f>
        <v>马威</v>
      </c>
      <c r="D556" s="3" t="str">
        <f aca="true" t="shared" si="137" ref="D556:D560">"男"</f>
        <v>男</v>
      </c>
      <c r="E556" s="3" t="str">
        <f>"1991-07-15"</f>
        <v>1991-07-15</v>
      </c>
      <c r="F556" s="3" t="str">
        <f t="shared" si="135"/>
        <v>本科</v>
      </c>
      <c r="G556" s="3" t="str">
        <f t="shared" si="136"/>
        <v>学士</v>
      </c>
    </row>
    <row r="557" spans="1:7" ht="30" customHeight="1">
      <c r="A557" s="3">
        <v>555</v>
      </c>
      <c r="B557" s="3" t="s">
        <v>8</v>
      </c>
      <c r="C557" s="3" t="str">
        <f>"牛子俊"</f>
        <v>牛子俊</v>
      </c>
      <c r="D557" s="3" t="str">
        <f t="shared" si="137"/>
        <v>男</v>
      </c>
      <c r="E557" s="3" t="str">
        <f>"1997-06-23"</f>
        <v>1997-06-23</v>
      </c>
      <c r="F557" s="3" t="str">
        <f t="shared" si="135"/>
        <v>本科</v>
      </c>
      <c r="G557" s="3" t="str">
        <f t="shared" si="136"/>
        <v>学士</v>
      </c>
    </row>
    <row r="558" spans="1:7" ht="30" customHeight="1">
      <c r="A558" s="3">
        <v>556</v>
      </c>
      <c r="B558" s="3" t="s">
        <v>8</v>
      </c>
      <c r="C558" s="3" t="str">
        <f>"陈美霖"</f>
        <v>陈美霖</v>
      </c>
      <c r="D558" s="3" t="str">
        <f t="shared" si="134"/>
        <v>女</v>
      </c>
      <c r="E558" s="3" t="str">
        <f>"1992-08-27"</f>
        <v>1992-08-27</v>
      </c>
      <c r="F558" s="3" t="str">
        <f t="shared" si="135"/>
        <v>本科</v>
      </c>
      <c r="G558" s="3" t="str">
        <f t="shared" si="136"/>
        <v>学士</v>
      </c>
    </row>
    <row r="559" spans="1:7" ht="30" customHeight="1">
      <c r="A559" s="3">
        <v>557</v>
      </c>
      <c r="B559" s="3" t="s">
        <v>8</v>
      </c>
      <c r="C559" s="3" t="str">
        <f>"周聪香"</f>
        <v>周聪香</v>
      </c>
      <c r="D559" s="3" t="str">
        <f t="shared" si="134"/>
        <v>女</v>
      </c>
      <c r="E559" s="3" t="str">
        <f>"1995-06-14"</f>
        <v>1995-06-14</v>
      </c>
      <c r="F559" s="3" t="str">
        <f>"研究生"</f>
        <v>研究生</v>
      </c>
      <c r="G559" s="3" t="str">
        <f>"硕士"</f>
        <v>硕士</v>
      </c>
    </row>
    <row r="560" spans="1:7" ht="30" customHeight="1">
      <c r="A560" s="3">
        <v>558</v>
      </c>
      <c r="B560" s="3" t="s">
        <v>8</v>
      </c>
      <c r="C560" s="3" t="str">
        <f>"殷承辉"</f>
        <v>殷承辉</v>
      </c>
      <c r="D560" s="3" t="str">
        <f t="shared" si="137"/>
        <v>男</v>
      </c>
      <c r="E560" s="3" t="str">
        <f>"1987-02-21"</f>
        <v>1987-02-21</v>
      </c>
      <c r="F560" s="3" t="str">
        <f aca="true" t="shared" si="138" ref="F560:F575">"本科"</f>
        <v>本科</v>
      </c>
      <c r="G560" s="3" t="str">
        <f aca="true" t="shared" si="139" ref="G560:G575">"学士"</f>
        <v>学士</v>
      </c>
    </row>
    <row r="561" spans="1:7" ht="30" customHeight="1">
      <c r="A561" s="3">
        <v>559</v>
      </c>
      <c r="B561" s="3" t="s">
        <v>8</v>
      </c>
      <c r="C561" s="3" t="str">
        <f>"卢瑶"</f>
        <v>卢瑶</v>
      </c>
      <c r="D561" s="3" t="str">
        <f aca="true" t="shared" si="140" ref="D561:D564">"女"</f>
        <v>女</v>
      </c>
      <c r="E561" s="3" t="str">
        <f>"1994-01-05"</f>
        <v>1994-01-05</v>
      </c>
      <c r="F561" s="3" t="str">
        <f t="shared" si="138"/>
        <v>本科</v>
      </c>
      <c r="G561" s="3" t="str">
        <f t="shared" si="139"/>
        <v>学士</v>
      </c>
    </row>
    <row r="562" spans="1:7" ht="30" customHeight="1">
      <c r="A562" s="3">
        <v>560</v>
      </c>
      <c r="B562" s="3" t="s">
        <v>8</v>
      </c>
      <c r="C562" s="3" t="str">
        <f>"罗云茹"</f>
        <v>罗云茹</v>
      </c>
      <c r="D562" s="3" t="str">
        <f t="shared" si="140"/>
        <v>女</v>
      </c>
      <c r="E562" s="3" t="str">
        <f>"1996-01-05"</f>
        <v>1996-01-05</v>
      </c>
      <c r="F562" s="3" t="str">
        <f t="shared" si="138"/>
        <v>本科</v>
      </c>
      <c r="G562" s="3" t="str">
        <f t="shared" si="139"/>
        <v>学士</v>
      </c>
    </row>
    <row r="563" spans="1:7" ht="30" customHeight="1">
      <c r="A563" s="3">
        <v>561</v>
      </c>
      <c r="B563" s="3" t="s">
        <v>8</v>
      </c>
      <c r="C563" s="3" t="str">
        <f>"张肇菁"</f>
        <v>张肇菁</v>
      </c>
      <c r="D563" s="3" t="str">
        <f t="shared" si="140"/>
        <v>女</v>
      </c>
      <c r="E563" s="3" t="str">
        <f>"1995-02-20"</f>
        <v>1995-02-20</v>
      </c>
      <c r="F563" s="3" t="str">
        <f t="shared" si="138"/>
        <v>本科</v>
      </c>
      <c r="G563" s="3" t="str">
        <f t="shared" si="139"/>
        <v>学士</v>
      </c>
    </row>
    <row r="564" spans="1:7" ht="30" customHeight="1">
      <c r="A564" s="3">
        <v>562</v>
      </c>
      <c r="B564" s="3" t="s">
        <v>8</v>
      </c>
      <c r="C564" s="3" t="str">
        <f>"尹忻然"</f>
        <v>尹忻然</v>
      </c>
      <c r="D564" s="3" t="str">
        <f t="shared" si="140"/>
        <v>女</v>
      </c>
      <c r="E564" s="3" t="str">
        <f>"1997-11-23"</f>
        <v>1997-11-23</v>
      </c>
      <c r="F564" s="3" t="str">
        <f t="shared" si="138"/>
        <v>本科</v>
      </c>
      <c r="G564" s="3" t="str">
        <f t="shared" si="139"/>
        <v>学士</v>
      </c>
    </row>
    <row r="565" spans="1:7" ht="30" customHeight="1">
      <c r="A565" s="3">
        <v>563</v>
      </c>
      <c r="B565" s="3" t="s">
        <v>8</v>
      </c>
      <c r="C565" s="3" t="str">
        <f>"谢剑超"</f>
        <v>谢剑超</v>
      </c>
      <c r="D565" s="3" t="str">
        <f>"男"</f>
        <v>男</v>
      </c>
      <c r="E565" s="3" t="str">
        <f>"1990-09-16"</f>
        <v>1990-09-16</v>
      </c>
      <c r="F565" s="3" t="str">
        <f t="shared" si="138"/>
        <v>本科</v>
      </c>
      <c r="G565" s="3" t="str">
        <f t="shared" si="139"/>
        <v>学士</v>
      </c>
    </row>
    <row r="566" spans="1:7" ht="30" customHeight="1">
      <c r="A566" s="3">
        <v>564</v>
      </c>
      <c r="B566" s="3" t="s">
        <v>8</v>
      </c>
      <c r="C566" s="3" t="str">
        <f>"雷扬"</f>
        <v>雷扬</v>
      </c>
      <c r="D566" s="3" t="str">
        <f>"男"</f>
        <v>男</v>
      </c>
      <c r="E566" s="3" t="str">
        <f>"1998-02-25"</f>
        <v>1998-02-25</v>
      </c>
      <c r="F566" s="3" t="str">
        <f t="shared" si="138"/>
        <v>本科</v>
      </c>
      <c r="G566" s="3" t="str">
        <f t="shared" si="139"/>
        <v>学士</v>
      </c>
    </row>
    <row r="567" spans="1:7" ht="30" customHeight="1">
      <c r="A567" s="3">
        <v>565</v>
      </c>
      <c r="B567" s="3" t="s">
        <v>8</v>
      </c>
      <c r="C567" s="3" t="str">
        <f>"陈宫葵"</f>
        <v>陈宫葵</v>
      </c>
      <c r="D567" s="3" t="str">
        <f aca="true" t="shared" si="141" ref="D567:D570">"女"</f>
        <v>女</v>
      </c>
      <c r="E567" s="3" t="str">
        <f>"1991-10-28"</f>
        <v>1991-10-28</v>
      </c>
      <c r="F567" s="3" t="str">
        <f t="shared" si="138"/>
        <v>本科</v>
      </c>
      <c r="G567" s="3" t="str">
        <f t="shared" si="139"/>
        <v>学士</v>
      </c>
    </row>
    <row r="568" spans="1:7" ht="30" customHeight="1">
      <c r="A568" s="3">
        <v>566</v>
      </c>
      <c r="B568" s="3" t="s">
        <v>8</v>
      </c>
      <c r="C568" s="3" t="str">
        <f>"曾蔚玲"</f>
        <v>曾蔚玲</v>
      </c>
      <c r="D568" s="3" t="str">
        <f t="shared" si="141"/>
        <v>女</v>
      </c>
      <c r="E568" s="3" t="str">
        <f>"1996-04-26"</f>
        <v>1996-04-26</v>
      </c>
      <c r="F568" s="3" t="str">
        <f t="shared" si="138"/>
        <v>本科</v>
      </c>
      <c r="G568" s="3" t="str">
        <f t="shared" si="139"/>
        <v>学士</v>
      </c>
    </row>
    <row r="569" spans="1:7" ht="30" customHeight="1">
      <c r="A569" s="3">
        <v>567</v>
      </c>
      <c r="B569" s="3" t="s">
        <v>8</v>
      </c>
      <c r="C569" s="3" t="str">
        <f>"陈千千"</f>
        <v>陈千千</v>
      </c>
      <c r="D569" s="3" t="str">
        <f t="shared" si="141"/>
        <v>女</v>
      </c>
      <c r="E569" s="3" t="str">
        <f>"1991-09-30"</f>
        <v>1991-09-30</v>
      </c>
      <c r="F569" s="3" t="str">
        <f t="shared" si="138"/>
        <v>本科</v>
      </c>
      <c r="G569" s="3" t="str">
        <f t="shared" si="139"/>
        <v>学士</v>
      </c>
    </row>
    <row r="570" spans="1:7" ht="30" customHeight="1">
      <c r="A570" s="3">
        <v>568</v>
      </c>
      <c r="B570" s="3" t="s">
        <v>8</v>
      </c>
      <c r="C570" s="3" t="str">
        <f>"黄琪恋"</f>
        <v>黄琪恋</v>
      </c>
      <c r="D570" s="3" t="str">
        <f t="shared" si="141"/>
        <v>女</v>
      </c>
      <c r="E570" s="3" t="str">
        <f>"1994-06-21"</f>
        <v>1994-06-21</v>
      </c>
      <c r="F570" s="3" t="str">
        <f t="shared" si="138"/>
        <v>本科</v>
      </c>
      <c r="G570" s="3" t="str">
        <f t="shared" si="139"/>
        <v>学士</v>
      </c>
    </row>
    <row r="571" spans="1:7" ht="30" customHeight="1">
      <c r="A571" s="3">
        <v>569</v>
      </c>
      <c r="B571" s="3" t="s">
        <v>8</v>
      </c>
      <c r="C571" s="3" t="str">
        <f>"黄交林"</f>
        <v>黄交林</v>
      </c>
      <c r="D571" s="3" t="str">
        <f>"男"</f>
        <v>男</v>
      </c>
      <c r="E571" s="3" t="str">
        <f>"1984-04-16"</f>
        <v>1984-04-16</v>
      </c>
      <c r="F571" s="3" t="str">
        <f t="shared" si="138"/>
        <v>本科</v>
      </c>
      <c r="G571" s="3" t="str">
        <f t="shared" si="139"/>
        <v>学士</v>
      </c>
    </row>
    <row r="572" spans="1:7" ht="30" customHeight="1">
      <c r="A572" s="3">
        <v>570</v>
      </c>
      <c r="B572" s="3" t="s">
        <v>8</v>
      </c>
      <c r="C572" s="3" t="str">
        <f>"杨义健"</f>
        <v>杨义健</v>
      </c>
      <c r="D572" s="3" t="str">
        <f>"男"</f>
        <v>男</v>
      </c>
      <c r="E572" s="3" t="str">
        <f>"1997-03-12"</f>
        <v>1997-03-12</v>
      </c>
      <c r="F572" s="3" t="str">
        <f t="shared" si="138"/>
        <v>本科</v>
      </c>
      <c r="G572" s="3" t="str">
        <f t="shared" si="139"/>
        <v>学士</v>
      </c>
    </row>
    <row r="573" spans="1:7" ht="30" customHeight="1">
      <c r="A573" s="3">
        <v>571</v>
      </c>
      <c r="B573" s="3" t="s">
        <v>8</v>
      </c>
      <c r="C573" s="3" t="str">
        <f>"虞佳菲"</f>
        <v>虞佳菲</v>
      </c>
      <c r="D573" s="3" t="str">
        <f aca="true" t="shared" si="142" ref="D573:D577">"女"</f>
        <v>女</v>
      </c>
      <c r="E573" s="3" t="str">
        <f>"1993-10-22"</f>
        <v>1993-10-22</v>
      </c>
      <c r="F573" s="3" t="str">
        <f t="shared" si="138"/>
        <v>本科</v>
      </c>
      <c r="G573" s="3" t="str">
        <f t="shared" si="139"/>
        <v>学士</v>
      </c>
    </row>
    <row r="574" spans="1:7" ht="30" customHeight="1">
      <c r="A574" s="3">
        <v>572</v>
      </c>
      <c r="B574" s="3" t="s">
        <v>8</v>
      </c>
      <c r="C574" s="3" t="str">
        <f>"陈壮兰"</f>
        <v>陈壮兰</v>
      </c>
      <c r="D574" s="3" t="str">
        <f t="shared" si="142"/>
        <v>女</v>
      </c>
      <c r="E574" s="3" t="str">
        <f>"1996-07-28"</f>
        <v>1996-07-28</v>
      </c>
      <c r="F574" s="3" t="str">
        <f t="shared" si="138"/>
        <v>本科</v>
      </c>
      <c r="G574" s="3" t="str">
        <f t="shared" si="139"/>
        <v>学士</v>
      </c>
    </row>
    <row r="575" spans="1:7" ht="30" customHeight="1">
      <c r="A575" s="3">
        <v>573</v>
      </c>
      <c r="B575" s="3" t="s">
        <v>8</v>
      </c>
      <c r="C575" s="3" t="str">
        <f>"李欣"</f>
        <v>李欣</v>
      </c>
      <c r="D575" s="3" t="str">
        <f t="shared" si="142"/>
        <v>女</v>
      </c>
      <c r="E575" s="3" t="str">
        <f>"1996-06-17"</f>
        <v>1996-06-17</v>
      </c>
      <c r="F575" s="3" t="str">
        <f t="shared" si="138"/>
        <v>本科</v>
      </c>
      <c r="G575" s="3" t="str">
        <f t="shared" si="139"/>
        <v>学士</v>
      </c>
    </row>
    <row r="576" spans="1:7" ht="30" customHeight="1">
      <c r="A576" s="3">
        <v>574</v>
      </c>
      <c r="B576" s="3" t="s">
        <v>8</v>
      </c>
      <c r="C576" s="3" t="str">
        <f>"辛宇"</f>
        <v>辛宇</v>
      </c>
      <c r="D576" s="3" t="str">
        <f t="shared" si="142"/>
        <v>女</v>
      </c>
      <c r="E576" s="3" t="str">
        <f>"1995-07-02"</f>
        <v>1995-07-02</v>
      </c>
      <c r="F576" s="3" t="str">
        <f>"研究生"</f>
        <v>研究生</v>
      </c>
      <c r="G576" s="3" t="str">
        <f>"硕士"</f>
        <v>硕士</v>
      </c>
    </row>
    <row r="577" spans="1:7" ht="30" customHeight="1">
      <c r="A577" s="3">
        <v>575</v>
      </c>
      <c r="B577" s="3" t="s">
        <v>8</v>
      </c>
      <c r="C577" s="3" t="str">
        <f>"陈霏"</f>
        <v>陈霏</v>
      </c>
      <c r="D577" s="3" t="str">
        <f t="shared" si="142"/>
        <v>女</v>
      </c>
      <c r="E577" s="3" t="str">
        <f>"1997-12-04"</f>
        <v>1997-12-04</v>
      </c>
      <c r="F577" s="3" t="str">
        <f aca="true" t="shared" si="143" ref="F577:F582">"本科"</f>
        <v>本科</v>
      </c>
      <c r="G577" s="3" t="str">
        <f aca="true" t="shared" si="144" ref="G577:G582">"学士"</f>
        <v>学士</v>
      </c>
    </row>
    <row r="578" spans="1:7" ht="30" customHeight="1">
      <c r="A578" s="3">
        <v>576</v>
      </c>
      <c r="B578" s="3" t="s">
        <v>8</v>
      </c>
      <c r="C578" s="3" t="str">
        <f>"肖景星"</f>
        <v>肖景星</v>
      </c>
      <c r="D578" s="3" t="str">
        <f>"男"</f>
        <v>男</v>
      </c>
      <c r="E578" s="3" t="str">
        <f>"1994-07-15"</f>
        <v>1994-07-15</v>
      </c>
      <c r="F578" s="3" t="str">
        <f t="shared" si="143"/>
        <v>本科</v>
      </c>
      <c r="G578" s="3" t="str">
        <f t="shared" si="144"/>
        <v>学士</v>
      </c>
    </row>
    <row r="579" spans="1:7" ht="30" customHeight="1">
      <c r="A579" s="3">
        <v>577</v>
      </c>
      <c r="B579" s="3" t="s">
        <v>8</v>
      </c>
      <c r="C579" s="3" t="str">
        <f>"王大广"</f>
        <v>王大广</v>
      </c>
      <c r="D579" s="3" t="str">
        <f>"男"</f>
        <v>男</v>
      </c>
      <c r="E579" s="3" t="str">
        <f>"1994-11-04"</f>
        <v>1994-11-04</v>
      </c>
      <c r="F579" s="3" t="str">
        <f t="shared" si="143"/>
        <v>本科</v>
      </c>
      <c r="G579" s="3" t="str">
        <f t="shared" si="144"/>
        <v>学士</v>
      </c>
    </row>
    <row r="580" spans="1:7" ht="30" customHeight="1">
      <c r="A580" s="3">
        <v>578</v>
      </c>
      <c r="B580" s="3" t="s">
        <v>8</v>
      </c>
      <c r="C580" s="3" t="str">
        <f>"穆小雪"</f>
        <v>穆小雪</v>
      </c>
      <c r="D580" s="3" t="str">
        <f aca="true" t="shared" si="145" ref="D580:D583">"女"</f>
        <v>女</v>
      </c>
      <c r="E580" s="3" t="str">
        <f>"1988-12-17"</f>
        <v>1988-12-17</v>
      </c>
      <c r="F580" s="3" t="str">
        <f t="shared" si="143"/>
        <v>本科</v>
      </c>
      <c r="G580" s="3" t="str">
        <f t="shared" si="144"/>
        <v>学士</v>
      </c>
    </row>
    <row r="581" spans="1:7" ht="30" customHeight="1">
      <c r="A581" s="3">
        <v>579</v>
      </c>
      <c r="B581" s="3" t="s">
        <v>8</v>
      </c>
      <c r="C581" s="3" t="str">
        <f>"蔡爱芳"</f>
        <v>蔡爱芳</v>
      </c>
      <c r="D581" s="3" t="str">
        <f t="shared" si="145"/>
        <v>女</v>
      </c>
      <c r="E581" s="3" t="str">
        <f>"1996-09-27"</f>
        <v>1996-09-27</v>
      </c>
      <c r="F581" s="3" t="str">
        <f t="shared" si="143"/>
        <v>本科</v>
      </c>
      <c r="G581" s="3" t="str">
        <f t="shared" si="144"/>
        <v>学士</v>
      </c>
    </row>
    <row r="582" spans="1:7" ht="30" customHeight="1">
      <c r="A582" s="3">
        <v>580</v>
      </c>
      <c r="B582" s="3" t="s">
        <v>8</v>
      </c>
      <c r="C582" s="3" t="str">
        <f>"李若愚"</f>
        <v>李若愚</v>
      </c>
      <c r="D582" s="3" t="str">
        <f t="shared" si="145"/>
        <v>女</v>
      </c>
      <c r="E582" s="3" t="str">
        <f>"1993-11-21"</f>
        <v>1993-11-21</v>
      </c>
      <c r="F582" s="3" t="str">
        <f t="shared" si="143"/>
        <v>本科</v>
      </c>
      <c r="G582" s="3" t="str">
        <f t="shared" si="144"/>
        <v>学士</v>
      </c>
    </row>
    <row r="583" spans="1:7" ht="30" customHeight="1">
      <c r="A583" s="3">
        <v>581</v>
      </c>
      <c r="B583" s="3" t="s">
        <v>8</v>
      </c>
      <c r="C583" s="3" t="str">
        <f>"王天然"</f>
        <v>王天然</v>
      </c>
      <c r="D583" s="3" t="str">
        <f t="shared" si="145"/>
        <v>女</v>
      </c>
      <c r="E583" s="3" t="str">
        <f>"1994-11-29"</f>
        <v>1994-11-29</v>
      </c>
      <c r="F583" s="3" t="str">
        <f>"研究生"</f>
        <v>研究生</v>
      </c>
      <c r="G583" s="3" t="str">
        <f>"硕士"</f>
        <v>硕士</v>
      </c>
    </row>
    <row r="584" spans="1:7" ht="30" customHeight="1">
      <c r="A584" s="3">
        <v>582</v>
      </c>
      <c r="B584" s="3" t="s">
        <v>8</v>
      </c>
      <c r="C584" s="3" t="str">
        <f>"李毅"</f>
        <v>李毅</v>
      </c>
      <c r="D584" s="3" t="str">
        <f>"男"</f>
        <v>男</v>
      </c>
      <c r="E584" s="3" t="str">
        <f>"1992-08-22"</f>
        <v>1992-08-22</v>
      </c>
      <c r="F584" s="3" t="str">
        <f>"研究生"</f>
        <v>研究生</v>
      </c>
      <c r="G584" s="3" t="str">
        <f>"硕士"</f>
        <v>硕士</v>
      </c>
    </row>
  </sheetData>
  <sheetProtection/>
  <autoFilter ref="A2:P584"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南国人力集团</cp:lastModifiedBy>
  <dcterms:created xsi:type="dcterms:W3CDTF">2020-05-06T10:10:07Z</dcterms:created>
  <dcterms:modified xsi:type="dcterms:W3CDTF">2020-05-18T14:35:58Z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