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240" windowHeight="12510"/>
  </bookViews>
  <sheets>
    <sheet name="2316_5ebca4252a558" sheetId="1" r:id="rId1"/>
  </sheets>
  <calcPr calcId="144525"/>
</workbook>
</file>

<file path=xl/calcChain.xml><?xml version="1.0" encoding="utf-8"?>
<calcChain xmlns="http://schemas.openxmlformats.org/spreadsheetml/2006/main">
  <c r="E1179" i="1" l="1"/>
  <c r="D1179" i="1"/>
  <c r="C1179" i="1"/>
  <c r="E227" i="1"/>
  <c r="D227" i="1"/>
  <c r="C227" i="1"/>
  <c r="E1288" i="1"/>
  <c r="D1288" i="1"/>
  <c r="C1288" i="1"/>
  <c r="E226" i="1"/>
  <c r="D226" i="1"/>
  <c r="C226" i="1"/>
  <c r="E829" i="1"/>
  <c r="D829" i="1"/>
  <c r="C829" i="1"/>
  <c r="E122" i="1"/>
  <c r="D122" i="1"/>
  <c r="C122" i="1"/>
  <c r="E1468" i="1"/>
  <c r="D1468" i="1"/>
  <c r="C1468" i="1"/>
  <c r="E1467" i="1"/>
  <c r="D1467" i="1"/>
  <c r="C1467" i="1"/>
  <c r="E911" i="1"/>
  <c r="D911" i="1"/>
  <c r="C911" i="1"/>
  <c r="E729" i="1"/>
  <c r="D729" i="1"/>
  <c r="C729" i="1"/>
  <c r="E910" i="1"/>
  <c r="D910" i="1"/>
  <c r="C910" i="1"/>
  <c r="E121" i="1"/>
  <c r="D121" i="1"/>
  <c r="C121" i="1"/>
  <c r="E1178" i="1"/>
  <c r="D1178" i="1"/>
  <c r="C1178" i="1"/>
  <c r="E1466" i="1"/>
  <c r="D1466" i="1"/>
  <c r="C1466" i="1"/>
  <c r="E507" i="1"/>
  <c r="D507" i="1"/>
  <c r="C507" i="1"/>
  <c r="E360" i="1"/>
  <c r="D360" i="1"/>
  <c r="C360" i="1"/>
  <c r="E506" i="1"/>
  <c r="D506" i="1"/>
  <c r="C506" i="1"/>
  <c r="E1177" i="1"/>
  <c r="D1177" i="1"/>
  <c r="C1177" i="1"/>
  <c r="E225" i="1"/>
  <c r="D225" i="1"/>
  <c r="C225" i="1"/>
  <c r="E224" i="1"/>
  <c r="D224" i="1"/>
  <c r="C224" i="1"/>
  <c r="E1028" i="1"/>
  <c r="D1028" i="1"/>
  <c r="C1028" i="1"/>
  <c r="E1287" i="1"/>
  <c r="D1287" i="1"/>
  <c r="C1287" i="1"/>
  <c r="E120" i="1"/>
  <c r="D120" i="1"/>
  <c r="C120" i="1"/>
  <c r="E1465" i="1"/>
  <c r="D1465" i="1"/>
  <c r="C1465" i="1"/>
  <c r="E1464" i="1"/>
  <c r="D1464" i="1"/>
  <c r="C1464" i="1"/>
  <c r="E828" i="1"/>
  <c r="D828" i="1"/>
  <c r="C828" i="1"/>
  <c r="E1286" i="1"/>
  <c r="D1286" i="1"/>
  <c r="C1286" i="1"/>
  <c r="E1463" i="1"/>
  <c r="D1463" i="1"/>
  <c r="C1463" i="1"/>
  <c r="E1462" i="1"/>
  <c r="D1462" i="1"/>
  <c r="C1462" i="1"/>
  <c r="E1461" i="1"/>
  <c r="D1461" i="1"/>
  <c r="C1461" i="1"/>
  <c r="E223" i="1"/>
  <c r="D223" i="1"/>
  <c r="C223" i="1"/>
  <c r="E222" i="1"/>
  <c r="D222" i="1"/>
  <c r="C222" i="1"/>
  <c r="E359" i="1"/>
  <c r="D359" i="1"/>
  <c r="C359" i="1"/>
  <c r="E1460" i="1"/>
  <c r="D1460" i="1"/>
  <c r="C1460" i="1"/>
  <c r="E628" i="1"/>
  <c r="D628" i="1"/>
  <c r="C628" i="1"/>
  <c r="E1459" i="1"/>
  <c r="D1459" i="1"/>
  <c r="C1459" i="1"/>
  <c r="E728" i="1"/>
  <c r="D728" i="1"/>
  <c r="C728" i="1"/>
  <c r="E384" i="1"/>
  <c r="D384" i="1"/>
  <c r="C384" i="1"/>
  <c r="E1458" i="1"/>
  <c r="D1458" i="1"/>
  <c r="C1458" i="1"/>
  <c r="E727" i="1"/>
  <c r="D727" i="1"/>
  <c r="C727" i="1"/>
  <c r="E33" i="1"/>
  <c r="D33" i="1"/>
  <c r="C33" i="1"/>
  <c r="E505" i="1"/>
  <c r="D505" i="1"/>
  <c r="C505" i="1"/>
  <c r="E726" i="1"/>
  <c r="D726" i="1"/>
  <c r="C726" i="1"/>
  <c r="E119" i="1"/>
  <c r="D119" i="1"/>
  <c r="C119" i="1"/>
  <c r="E725" i="1"/>
  <c r="D725" i="1"/>
  <c r="C725" i="1"/>
  <c r="E239" i="1"/>
  <c r="D239" i="1"/>
  <c r="C239" i="1"/>
  <c r="E627" i="1"/>
  <c r="D627" i="1"/>
  <c r="C627" i="1"/>
  <c r="E383" i="1"/>
  <c r="D383" i="1"/>
  <c r="C383" i="1"/>
  <c r="E1176" i="1"/>
  <c r="D1176" i="1"/>
  <c r="C1176" i="1"/>
  <c r="E47" i="1"/>
  <c r="D47" i="1"/>
  <c r="C47" i="1"/>
  <c r="E504" i="1"/>
  <c r="D504" i="1"/>
  <c r="C504" i="1"/>
  <c r="E1285" i="1"/>
  <c r="D1285" i="1"/>
  <c r="C1285" i="1"/>
  <c r="E827" i="1"/>
  <c r="D827" i="1"/>
  <c r="C827" i="1"/>
  <c r="E1284" i="1"/>
  <c r="D1284" i="1"/>
  <c r="C1284" i="1"/>
  <c r="E1457" i="1"/>
  <c r="D1457" i="1"/>
  <c r="C1457" i="1"/>
  <c r="E909" i="1"/>
  <c r="D909" i="1"/>
  <c r="C909" i="1"/>
  <c r="E1283" i="1"/>
  <c r="D1283" i="1"/>
  <c r="C1283" i="1"/>
  <c r="E908" i="1"/>
  <c r="D908" i="1"/>
  <c r="C908" i="1"/>
  <c r="E1456" i="1"/>
  <c r="D1456" i="1"/>
  <c r="C1456" i="1"/>
  <c r="E1455" i="1"/>
  <c r="D1455" i="1"/>
  <c r="C1455" i="1"/>
  <c r="E221" i="1"/>
  <c r="D221" i="1"/>
  <c r="C221" i="1"/>
  <c r="E724" i="1"/>
  <c r="D724" i="1"/>
  <c r="C724" i="1"/>
  <c r="E907" i="1"/>
  <c r="D907" i="1"/>
  <c r="C907" i="1"/>
  <c r="E626" i="1"/>
  <c r="D626" i="1"/>
  <c r="C626" i="1"/>
  <c r="E1027" i="1"/>
  <c r="D1027" i="1"/>
  <c r="C1027" i="1"/>
  <c r="E118" i="1"/>
  <c r="D118" i="1"/>
  <c r="C118" i="1"/>
  <c r="E723" i="1"/>
  <c r="D723" i="1"/>
  <c r="C723" i="1"/>
  <c r="E826" i="1"/>
  <c r="D826" i="1"/>
  <c r="C826" i="1"/>
  <c r="E220" i="1"/>
  <c r="D220" i="1"/>
  <c r="C220" i="1"/>
  <c r="E722" i="1"/>
  <c r="D722" i="1"/>
  <c r="C722" i="1"/>
  <c r="E503" i="1"/>
  <c r="D503" i="1"/>
  <c r="C503" i="1"/>
  <c r="E1454" i="1"/>
  <c r="D1454" i="1"/>
  <c r="C1454" i="1"/>
  <c r="E502" i="1"/>
  <c r="D502" i="1"/>
  <c r="C502" i="1"/>
  <c r="E1453" i="1"/>
  <c r="D1453" i="1"/>
  <c r="C1453" i="1"/>
  <c r="E1452" i="1"/>
  <c r="D1452" i="1"/>
  <c r="C1452" i="1"/>
  <c r="E825" i="1"/>
  <c r="D825" i="1"/>
  <c r="C825" i="1"/>
  <c r="E1175" i="1"/>
  <c r="D1175" i="1"/>
  <c r="C1175" i="1"/>
  <c r="E824" i="1"/>
  <c r="D824" i="1"/>
  <c r="C824" i="1"/>
  <c r="E1174" i="1"/>
  <c r="D1174" i="1"/>
  <c r="C1174" i="1"/>
  <c r="E46" i="1"/>
  <c r="D46" i="1"/>
  <c r="C46" i="1"/>
  <c r="E625" i="1"/>
  <c r="D625" i="1"/>
  <c r="C625" i="1"/>
  <c r="E219" i="1"/>
  <c r="D219" i="1"/>
  <c r="C219" i="1"/>
  <c r="E382" i="1"/>
  <c r="D382" i="1"/>
  <c r="C382" i="1"/>
  <c r="E293" i="1"/>
  <c r="D293" i="1"/>
  <c r="C293" i="1"/>
  <c r="E334" i="1"/>
  <c r="D334" i="1"/>
  <c r="C334" i="1"/>
  <c r="E501" i="1"/>
  <c r="D501" i="1"/>
  <c r="C501" i="1"/>
  <c r="E906" i="1"/>
  <c r="D906" i="1"/>
  <c r="C906" i="1"/>
  <c r="E333" i="1"/>
  <c r="D333" i="1"/>
  <c r="C333" i="1"/>
  <c r="E1173" i="1"/>
  <c r="D1173" i="1"/>
  <c r="C1173" i="1"/>
  <c r="E1451" i="1"/>
  <c r="D1451" i="1"/>
  <c r="C1451" i="1"/>
  <c r="E1450" i="1"/>
  <c r="D1450" i="1"/>
  <c r="C1450" i="1"/>
  <c r="E430" i="1"/>
  <c r="D430" i="1"/>
  <c r="C430" i="1"/>
  <c r="E1282" i="1"/>
  <c r="D1282" i="1"/>
  <c r="C1282" i="1"/>
  <c r="E823" i="1"/>
  <c r="D823" i="1"/>
  <c r="C823" i="1"/>
  <c r="E721" i="1"/>
  <c r="D721" i="1"/>
  <c r="C721" i="1"/>
  <c r="E1449" i="1"/>
  <c r="D1449" i="1"/>
  <c r="C1449" i="1"/>
  <c r="E905" i="1"/>
  <c r="D905" i="1"/>
  <c r="C905" i="1"/>
  <c r="E500" i="1"/>
  <c r="D500" i="1"/>
  <c r="C500" i="1"/>
  <c r="E822" i="1"/>
  <c r="D822" i="1"/>
  <c r="C822" i="1"/>
  <c r="E1448" i="1"/>
  <c r="D1448" i="1"/>
  <c r="C1448" i="1"/>
  <c r="E720" i="1"/>
  <c r="D720" i="1"/>
  <c r="C720" i="1"/>
  <c r="E624" i="1"/>
  <c r="D624" i="1"/>
  <c r="C624" i="1"/>
  <c r="E623" i="1"/>
  <c r="D623" i="1"/>
  <c r="C623" i="1"/>
  <c r="E1172" i="1"/>
  <c r="D1172" i="1"/>
  <c r="C1172" i="1"/>
  <c r="E358" i="1"/>
  <c r="D358" i="1"/>
  <c r="C358" i="1"/>
  <c r="E1171" i="1"/>
  <c r="D1171" i="1"/>
  <c r="C1171" i="1"/>
  <c r="E1281" i="1"/>
  <c r="D1281" i="1"/>
  <c r="C1281" i="1"/>
  <c r="E1026" i="1"/>
  <c r="D1026" i="1"/>
  <c r="C1026" i="1"/>
  <c r="E904" i="1"/>
  <c r="D904" i="1"/>
  <c r="C904" i="1"/>
  <c r="E38" i="1"/>
  <c r="D38" i="1"/>
  <c r="C38" i="1"/>
  <c r="E1280" i="1"/>
  <c r="D1280" i="1"/>
  <c r="C1280" i="1"/>
  <c r="E903" i="1"/>
  <c r="D903" i="1"/>
  <c r="C903" i="1"/>
  <c r="E622" i="1"/>
  <c r="D622" i="1"/>
  <c r="C622" i="1"/>
  <c r="E5" i="1"/>
  <c r="D5" i="1"/>
  <c r="C5" i="1"/>
  <c r="E499" i="1"/>
  <c r="D499" i="1"/>
  <c r="C499" i="1"/>
  <c r="E332" i="1"/>
  <c r="D332" i="1"/>
  <c r="C332" i="1"/>
  <c r="E357" i="1"/>
  <c r="D357" i="1"/>
  <c r="C357" i="1"/>
  <c r="E218" i="1"/>
  <c r="D218" i="1"/>
  <c r="C218" i="1"/>
  <c r="E1279" i="1"/>
  <c r="D1279" i="1"/>
  <c r="C1279" i="1"/>
  <c r="E1447" i="1"/>
  <c r="D1447" i="1"/>
  <c r="C1447" i="1"/>
  <c r="E719" i="1"/>
  <c r="D719" i="1"/>
  <c r="C719" i="1"/>
  <c r="E1025" i="1"/>
  <c r="D1025" i="1"/>
  <c r="C1025" i="1"/>
  <c r="E902" i="1"/>
  <c r="D902" i="1"/>
  <c r="C902" i="1"/>
  <c r="E901" i="1"/>
  <c r="D901" i="1"/>
  <c r="C901" i="1"/>
  <c r="E1278" i="1"/>
  <c r="D1278" i="1"/>
  <c r="C1278" i="1"/>
  <c r="E1170" i="1"/>
  <c r="D1170" i="1"/>
  <c r="C1170" i="1"/>
  <c r="E1277" i="1"/>
  <c r="D1277" i="1"/>
  <c r="C1277" i="1"/>
  <c r="E1446" i="1"/>
  <c r="D1446" i="1"/>
  <c r="C1446" i="1"/>
  <c r="E621" i="1"/>
  <c r="D621" i="1"/>
  <c r="C621" i="1"/>
  <c r="E620" i="1"/>
  <c r="D620" i="1"/>
  <c r="C620" i="1"/>
  <c r="E821" i="1"/>
  <c r="D821" i="1"/>
  <c r="C821" i="1"/>
  <c r="E381" i="1"/>
  <c r="D381" i="1"/>
  <c r="C381" i="1"/>
  <c r="E900" i="1"/>
  <c r="D900" i="1"/>
  <c r="C900" i="1"/>
  <c r="E1024" i="1"/>
  <c r="D1024" i="1"/>
  <c r="C1024" i="1"/>
  <c r="E1276" i="1"/>
  <c r="D1276" i="1"/>
  <c r="C1276" i="1"/>
  <c r="E619" i="1"/>
  <c r="D619" i="1"/>
  <c r="C619" i="1"/>
  <c r="E1023" i="1"/>
  <c r="D1023" i="1"/>
  <c r="C1023" i="1"/>
  <c r="E1445" i="1"/>
  <c r="D1445" i="1"/>
  <c r="C1445" i="1"/>
  <c r="E1169" i="1"/>
  <c r="D1169" i="1"/>
  <c r="C1169" i="1"/>
  <c r="E1022" i="1"/>
  <c r="D1022" i="1"/>
  <c r="C1022" i="1"/>
  <c r="E718" i="1"/>
  <c r="D718" i="1"/>
  <c r="C718" i="1"/>
  <c r="E820" i="1"/>
  <c r="D820" i="1"/>
  <c r="C820" i="1"/>
  <c r="E899" i="1"/>
  <c r="D899" i="1"/>
  <c r="C899" i="1"/>
  <c r="E819" i="1"/>
  <c r="D819" i="1"/>
  <c r="C819" i="1"/>
  <c r="E717" i="1"/>
  <c r="D717" i="1"/>
  <c r="C717" i="1"/>
  <c r="E1021" i="1"/>
  <c r="D1021" i="1"/>
  <c r="C1021" i="1"/>
  <c r="E217" i="1"/>
  <c r="D217" i="1"/>
  <c r="C217" i="1"/>
  <c r="E1168" i="1"/>
  <c r="D1168" i="1"/>
  <c r="C1168" i="1"/>
  <c r="E1275" i="1"/>
  <c r="D1275" i="1"/>
  <c r="C1275" i="1"/>
  <c r="E1444" i="1"/>
  <c r="D1444" i="1"/>
  <c r="C1444" i="1"/>
  <c r="E216" i="1"/>
  <c r="D216" i="1"/>
  <c r="C216" i="1"/>
  <c r="E1443" i="1"/>
  <c r="D1443" i="1"/>
  <c r="C1443" i="1"/>
  <c r="E23" i="1"/>
  <c r="D23" i="1"/>
  <c r="C23" i="1"/>
  <c r="E1442" i="1"/>
  <c r="D1442" i="1"/>
  <c r="C1442" i="1"/>
  <c r="E52" i="1"/>
  <c r="D52" i="1"/>
  <c r="C52" i="1"/>
  <c r="E618" i="1"/>
  <c r="D618" i="1"/>
  <c r="C618" i="1"/>
  <c r="E1167" i="1"/>
  <c r="D1167" i="1"/>
  <c r="C1167" i="1"/>
  <c r="E1166" i="1"/>
  <c r="D1166" i="1"/>
  <c r="C1166" i="1"/>
  <c r="E429" i="1"/>
  <c r="D429" i="1"/>
  <c r="C429" i="1"/>
  <c r="E428" i="1"/>
  <c r="D428" i="1"/>
  <c r="C428" i="1"/>
  <c r="E270" i="1"/>
  <c r="D270" i="1"/>
  <c r="C270" i="1"/>
  <c r="E1165" i="1"/>
  <c r="D1165" i="1"/>
  <c r="C1165" i="1"/>
  <c r="E716" i="1"/>
  <c r="D716" i="1"/>
  <c r="C716" i="1"/>
  <c r="E1274" i="1"/>
  <c r="D1274" i="1"/>
  <c r="C1274" i="1"/>
  <c r="E1020" i="1"/>
  <c r="D1020" i="1"/>
  <c r="C1020" i="1"/>
  <c r="E898" i="1"/>
  <c r="D898" i="1"/>
  <c r="C898" i="1"/>
  <c r="E1441" i="1"/>
  <c r="D1441" i="1"/>
  <c r="C1441" i="1"/>
  <c r="E1164" i="1"/>
  <c r="D1164" i="1"/>
  <c r="C1164" i="1"/>
  <c r="E117" i="1"/>
  <c r="D117" i="1"/>
  <c r="C117" i="1"/>
  <c r="E1273" i="1"/>
  <c r="D1273" i="1"/>
  <c r="C1273" i="1"/>
  <c r="E331" i="1"/>
  <c r="D331" i="1"/>
  <c r="C331" i="1"/>
  <c r="E617" i="1"/>
  <c r="D617" i="1"/>
  <c r="C617" i="1"/>
  <c r="E1440" i="1"/>
  <c r="D1440" i="1"/>
  <c r="C1440" i="1"/>
  <c r="E818" i="1"/>
  <c r="D818" i="1"/>
  <c r="C818" i="1"/>
  <c r="E1163" i="1"/>
  <c r="D1163" i="1"/>
  <c r="C1163" i="1"/>
  <c r="E1019" i="1"/>
  <c r="D1019" i="1"/>
  <c r="C1019" i="1"/>
  <c r="E715" i="1"/>
  <c r="D715" i="1"/>
  <c r="C715" i="1"/>
  <c r="E427" i="1"/>
  <c r="D427" i="1"/>
  <c r="C427" i="1"/>
  <c r="E498" i="1"/>
  <c r="D498" i="1"/>
  <c r="C498" i="1"/>
  <c r="E380" i="1"/>
  <c r="D380" i="1"/>
  <c r="C380" i="1"/>
  <c r="E817" i="1"/>
  <c r="D817" i="1"/>
  <c r="C817" i="1"/>
  <c r="E897" i="1"/>
  <c r="D897" i="1"/>
  <c r="C897" i="1"/>
  <c r="E1018" i="1"/>
  <c r="D1018" i="1"/>
  <c r="C1018" i="1"/>
  <c r="E1017" i="1"/>
  <c r="D1017" i="1"/>
  <c r="C1017" i="1"/>
  <c r="E497" i="1"/>
  <c r="D497" i="1"/>
  <c r="C497" i="1"/>
  <c r="E1272" i="1"/>
  <c r="D1272" i="1"/>
  <c r="C1272" i="1"/>
  <c r="E12" i="1"/>
  <c r="D12" i="1"/>
  <c r="C12" i="1"/>
  <c r="E426" i="1"/>
  <c r="D426" i="1"/>
  <c r="C426" i="1"/>
  <c r="E896" i="1"/>
  <c r="D896" i="1"/>
  <c r="C896" i="1"/>
  <c r="E616" i="1"/>
  <c r="D616" i="1"/>
  <c r="C616" i="1"/>
  <c r="E356" i="1"/>
  <c r="D356" i="1"/>
  <c r="C356" i="1"/>
  <c r="E615" i="1"/>
  <c r="D615" i="1"/>
  <c r="C615" i="1"/>
  <c r="E714" i="1"/>
  <c r="D714" i="1"/>
  <c r="C714" i="1"/>
  <c r="E330" i="1"/>
  <c r="D330" i="1"/>
  <c r="C330" i="1"/>
  <c r="E215" i="1"/>
  <c r="D215" i="1"/>
  <c r="C215" i="1"/>
  <c r="E1016" i="1"/>
  <c r="D1016" i="1"/>
  <c r="C1016" i="1"/>
  <c r="E1271" i="1"/>
  <c r="D1271" i="1"/>
  <c r="C1271" i="1"/>
  <c r="E379" i="1"/>
  <c r="D379" i="1"/>
  <c r="C379" i="1"/>
  <c r="E496" i="1"/>
  <c r="D496" i="1"/>
  <c r="C496" i="1"/>
  <c r="E116" i="1"/>
  <c r="D116" i="1"/>
  <c r="C116" i="1"/>
  <c r="E1439" i="1"/>
  <c r="D1439" i="1"/>
  <c r="C1439" i="1"/>
  <c r="E1015" i="1"/>
  <c r="D1015" i="1"/>
  <c r="C1015" i="1"/>
  <c r="E269" i="1"/>
  <c r="D269" i="1"/>
  <c r="C269" i="1"/>
  <c r="E1438" i="1"/>
  <c r="D1438" i="1"/>
  <c r="C1438" i="1"/>
  <c r="E895" i="1"/>
  <c r="D895" i="1"/>
  <c r="C895" i="1"/>
  <c r="E238" i="1"/>
  <c r="D238" i="1"/>
  <c r="C238" i="1"/>
  <c r="E329" i="1"/>
  <c r="D329" i="1"/>
  <c r="C329" i="1"/>
  <c r="E816" i="1"/>
  <c r="D816" i="1"/>
  <c r="C816" i="1"/>
  <c r="E32" i="1"/>
  <c r="D32" i="1"/>
  <c r="C32" i="1"/>
  <c r="E378" i="1"/>
  <c r="D378" i="1"/>
  <c r="C378" i="1"/>
  <c r="E1162" i="1"/>
  <c r="D1162" i="1"/>
  <c r="C1162" i="1"/>
  <c r="E614" i="1"/>
  <c r="D614" i="1"/>
  <c r="C614" i="1"/>
  <c r="E1270" i="1"/>
  <c r="D1270" i="1"/>
  <c r="C1270" i="1"/>
  <c r="E214" i="1"/>
  <c r="D214" i="1"/>
  <c r="C214" i="1"/>
  <c r="E115" i="1"/>
  <c r="D115" i="1"/>
  <c r="C115" i="1"/>
  <c r="E815" i="1"/>
  <c r="D815" i="1"/>
  <c r="C815" i="1"/>
  <c r="E1437" i="1"/>
  <c r="D1437" i="1"/>
  <c r="C1437" i="1"/>
  <c r="E268" i="1"/>
  <c r="D268" i="1"/>
  <c r="C268" i="1"/>
  <c r="E51" i="1"/>
  <c r="D51" i="1"/>
  <c r="C51" i="1"/>
  <c r="E814" i="1"/>
  <c r="D814" i="1"/>
  <c r="C814" i="1"/>
  <c r="E1436" i="1"/>
  <c r="D1436" i="1"/>
  <c r="C1436" i="1"/>
  <c r="E1269" i="1"/>
  <c r="D1269" i="1"/>
  <c r="C1269" i="1"/>
  <c r="E425" i="1"/>
  <c r="D425" i="1"/>
  <c r="C425" i="1"/>
  <c r="E1435" i="1"/>
  <c r="D1435" i="1"/>
  <c r="C1435" i="1"/>
  <c r="E613" i="1"/>
  <c r="D613" i="1"/>
  <c r="C613" i="1"/>
  <c r="E114" i="1"/>
  <c r="D114" i="1"/>
  <c r="C114" i="1"/>
  <c r="E1161" i="1"/>
  <c r="D1161" i="1"/>
  <c r="C1161" i="1"/>
  <c r="E328" i="1"/>
  <c r="D328" i="1"/>
  <c r="C328" i="1"/>
  <c r="E1014" i="1"/>
  <c r="D1014" i="1"/>
  <c r="C1014" i="1"/>
  <c r="E113" i="1"/>
  <c r="D113" i="1"/>
  <c r="C113" i="1"/>
  <c r="E112" i="1"/>
  <c r="D112" i="1"/>
  <c r="C112" i="1"/>
  <c r="E1160" i="1"/>
  <c r="D1160" i="1"/>
  <c r="C1160" i="1"/>
  <c r="E1434" i="1"/>
  <c r="D1434" i="1"/>
  <c r="C1434" i="1"/>
  <c r="E327" i="1"/>
  <c r="D327" i="1"/>
  <c r="C327" i="1"/>
  <c r="E31" i="1"/>
  <c r="D31" i="1"/>
  <c r="C31" i="1"/>
  <c r="E1013" i="1"/>
  <c r="D1013" i="1"/>
  <c r="C1013" i="1"/>
  <c r="E1433" i="1"/>
  <c r="D1433" i="1"/>
  <c r="C1433" i="1"/>
  <c r="E1268" i="1"/>
  <c r="D1268" i="1"/>
  <c r="C1268" i="1"/>
  <c r="E894" i="1"/>
  <c r="D894" i="1"/>
  <c r="C894" i="1"/>
  <c r="E213" i="1"/>
  <c r="D213" i="1"/>
  <c r="C213" i="1"/>
  <c r="E1432" i="1"/>
  <c r="D1432" i="1"/>
  <c r="C1432" i="1"/>
  <c r="E45" i="1"/>
  <c r="D45" i="1"/>
  <c r="C45" i="1"/>
  <c r="E1012" i="1"/>
  <c r="D1012" i="1"/>
  <c r="C1012" i="1"/>
  <c r="E1159" i="1"/>
  <c r="D1159" i="1"/>
  <c r="C1159" i="1"/>
  <c r="E612" i="1"/>
  <c r="D612" i="1"/>
  <c r="C612" i="1"/>
  <c r="E27" i="1"/>
  <c r="D27" i="1"/>
  <c r="C27" i="1"/>
  <c r="E893" i="1"/>
  <c r="D893" i="1"/>
  <c r="C893" i="1"/>
  <c r="E892" i="1"/>
  <c r="D892" i="1"/>
  <c r="C892" i="1"/>
  <c r="E1267" i="1"/>
  <c r="D1267" i="1"/>
  <c r="C1267" i="1"/>
  <c r="E891" i="1"/>
  <c r="D891" i="1"/>
  <c r="C891" i="1"/>
  <c r="E1431" i="1"/>
  <c r="D1431" i="1"/>
  <c r="C1431" i="1"/>
  <c r="E424" i="1"/>
  <c r="D424" i="1"/>
  <c r="C424" i="1"/>
  <c r="E423" i="1"/>
  <c r="D423" i="1"/>
  <c r="C423" i="1"/>
  <c r="E890" i="1"/>
  <c r="D890" i="1"/>
  <c r="C890" i="1"/>
  <c r="E1158" i="1"/>
  <c r="D1158" i="1"/>
  <c r="C1158" i="1"/>
  <c r="E212" i="1"/>
  <c r="D212" i="1"/>
  <c r="C212" i="1"/>
  <c r="E211" i="1"/>
  <c r="D211" i="1"/>
  <c r="C211" i="1"/>
  <c r="E237" i="1"/>
  <c r="D237" i="1"/>
  <c r="C237" i="1"/>
  <c r="E292" i="1"/>
  <c r="D292" i="1"/>
  <c r="C292" i="1"/>
  <c r="E1430" i="1"/>
  <c r="D1430" i="1"/>
  <c r="C1430" i="1"/>
  <c r="E813" i="1"/>
  <c r="D813" i="1"/>
  <c r="C813" i="1"/>
  <c r="E713" i="1"/>
  <c r="D713" i="1"/>
  <c r="C713" i="1"/>
  <c r="E1429" i="1"/>
  <c r="D1429" i="1"/>
  <c r="C1429" i="1"/>
  <c r="E1428" i="1"/>
  <c r="D1428" i="1"/>
  <c r="C1428" i="1"/>
  <c r="E1427" i="1"/>
  <c r="D1427" i="1"/>
  <c r="C1427" i="1"/>
  <c r="E1157" i="1"/>
  <c r="D1157" i="1"/>
  <c r="C1157" i="1"/>
  <c r="E1426" i="1"/>
  <c r="D1426" i="1"/>
  <c r="C1426" i="1"/>
  <c r="E111" i="1"/>
  <c r="D111" i="1"/>
  <c r="C111" i="1"/>
  <c r="E10" i="1"/>
  <c r="D10" i="1"/>
  <c r="C10" i="1"/>
  <c r="E355" i="1"/>
  <c r="D355" i="1"/>
  <c r="C355" i="1"/>
  <c r="E889" i="1"/>
  <c r="D889" i="1"/>
  <c r="C889" i="1"/>
  <c r="E611" i="1"/>
  <c r="D611" i="1"/>
  <c r="C611" i="1"/>
  <c r="E1156" i="1"/>
  <c r="D1156" i="1"/>
  <c r="C1156" i="1"/>
  <c r="E1155" i="1"/>
  <c r="D1155" i="1"/>
  <c r="C1155" i="1"/>
  <c r="E888" i="1"/>
  <c r="D888" i="1"/>
  <c r="C888" i="1"/>
  <c r="E50" i="1"/>
  <c r="D50" i="1"/>
  <c r="C50" i="1"/>
  <c r="E610" i="1"/>
  <c r="D610" i="1"/>
  <c r="C610" i="1"/>
  <c r="E887" i="1"/>
  <c r="D887" i="1"/>
  <c r="C887" i="1"/>
  <c r="E291" i="1"/>
  <c r="D291" i="1"/>
  <c r="C291" i="1"/>
  <c r="E609" i="1"/>
  <c r="D609" i="1"/>
  <c r="C609" i="1"/>
  <c r="E812" i="1"/>
  <c r="D812" i="1"/>
  <c r="C812" i="1"/>
  <c r="E326" i="1"/>
  <c r="D326" i="1"/>
  <c r="C326" i="1"/>
  <c r="E1425" i="1"/>
  <c r="D1425" i="1"/>
  <c r="C1425" i="1"/>
  <c r="E1424" i="1"/>
  <c r="D1424" i="1"/>
  <c r="C1424" i="1"/>
  <c r="E1011" i="1"/>
  <c r="D1011" i="1"/>
  <c r="C1011" i="1"/>
  <c r="E267" i="1"/>
  <c r="D267" i="1"/>
  <c r="C267" i="1"/>
  <c r="E110" i="1"/>
  <c r="D110" i="1"/>
  <c r="C110" i="1"/>
  <c r="E377" i="1"/>
  <c r="D377" i="1"/>
  <c r="C377" i="1"/>
  <c r="E109" i="1"/>
  <c r="D109" i="1"/>
  <c r="C109" i="1"/>
  <c r="E1010" i="1"/>
  <c r="D1010" i="1"/>
  <c r="C1010" i="1"/>
  <c r="E108" i="1"/>
  <c r="D108" i="1"/>
  <c r="C108" i="1"/>
  <c r="E1154" i="1"/>
  <c r="D1154" i="1"/>
  <c r="C1154" i="1"/>
  <c r="E107" i="1"/>
  <c r="D107" i="1"/>
  <c r="C107" i="1"/>
  <c r="E20" i="1"/>
  <c r="D20" i="1"/>
  <c r="C20" i="1"/>
  <c r="E1153" i="1"/>
  <c r="D1153" i="1"/>
  <c r="C1153" i="1"/>
  <c r="E1009" i="1"/>
  <c r="D1009" i="1"/>
  <c r="C1009" i="1"/>
  <c r="E1266" i="1"/>
  <c r="D1266" i="1"/>
  <c r="C1266" i="1"/>
  <c r="E1423" i="1"/>
  <c r="D1423" i="1"/>
  <c r="C1423" i="1"/>
  <c r="E886" i="1"/>
  <c r="D886" i="1"/>
  <c r="C886" i="1"/>
  <c r="E608" i="1"/>
  <c r="D608" i="1"/>
  <c r="C608" i="1"/>
  <c r="E712" i="1"/>
  <c r="D712" i="1"/>
  <c r="C712" i="1"/>
  <c r="E106" i="1"/>
  <c r="D106" i="1"/>
  <c r="C106" i="1"/>
  <c r="E210" i="1"/>
  <c r="D210" i="1"/>
  <c r="C210" i="1"/>
  <c r="E422" i="1"/>
  <c r="D422" i="1"/>
  <c r="C422" i="1"/>
  <c r="E1152" i="1"/>
  <c r="D1152" i="1"/>
  <c r="C1152" i="1"/>
  <c r="E607" i="1"/>
  <c r="D607" i="1"/>
  <c r="C607" i="1"/>
  <c r="E606" i="1"/>
  <c r="D606" i="1"/>
  <c r="C606" i="1"/>
  <c r="E19" i="1"/>
  <c r="D19" i="1"/>
  <c r="C19" i="1"/>
  <c r="E711" i="1"/>
  <c r="D711" i="1"/>
  <c r="C711" i="1"/>
  <c r="E710" i="1"/>
  <c r="D710" i="1"/>
  <c r="C710" i="1"/>
  <c r="E105" i="1"/>
  <c r="D105" i="1"/>
  <c r="C105" i="1"/>
  <c r="E1008" i="1"/>
  <c r="D1008" i="1"/>
  <c r="C1008" i="1"/>
  <c r="E325" i="1"/>
  <c r="D325" i="1"/>
  <c r="C325" i="1"/>
  <c r="E495" i="1"/>
  <c r="D495" i="1"/>
  <c r="C495" i="1"/>
  <c r="E209" i="1"/>
  <c r="D209" i="1"/>
  <c r="C209" i="1"/>
  <c r="E1265" i="1"/>
  <c r="D1265" i="1"/>
  <c r="C1265" i="1"/>
  <c r="E811" i="1"/>
  <c r="D811" i="1"/>
  <c r="C811" i="1"/>
  <c r="E104" i="1"/>
  <c r="D104" i="1"/>
  <c r="C104" i="1"/>
  <c r="E1151" i="1"/>
  <c r="D1151" i="1"/>
  <c r="C1151" i="1"/>
  <c r="E494" i="1"/>
  <c r="D494" i="1"/>
  <c r="C494" i="1"/>
  <c r="E1007" i="1"/>
  <c r="D1007" i="1"/>
  <c r="C1007" i="1"/>
  <c r="E1006" i="1"/>
  <c r="D1006" i="1"/>
  <c r="C1006" i="1"/>
  <c r="E810" i="1"/>
  <c r="D810" i="1"/>
  <c r="C810" i="1"/>
  <c r="E809" i="1"/>
  <c r="D809" i="1"/>
  <c r="C809" i="1"/>
  <c r="E885" i="1"/>
  <c r="D885" i="1"/>
  <c r="C885" i="1"/>
  <c r="E605" i="1"/>
  <c r="D605" i="1"/>
  <c r="C605" i="1"/>
  <c r="E493" i="1"/>
  <c r="D493" i="1"/>
  <c r="C493" i="1"/>
  <c r="E709" i="1"/>
  <c r="D709" i="1"/>
  <c r="C709" i="1"/>
  <c r="E103" i="1"/>
  <c r="D103" i="1"/>
  <c r="C103" i="1"/>
  <c r="E1422" i="1"/>
  <c r="D1422" i="1"/>
  <c r="C1422" i="1"/>
  <c r="E421" i="1"/>
  <c r="D421" i="1"/>
  <c r="C421" i="1"/>
  <c r="E102" i="1"/>
  <c r="D102" i="1"/>
  <c r="C102" i="1"/>
  <c r="E1421" i="1"/>
  <c r="D1421" i="1"/>
  <c r="C1421" i="1"/>
  <c r="E1264" i="1"/>
  <c r="D1264" i="1"/>
  <c r="C1264" i="1"/>
  <c r="E808" i="1"/>
  <c r="D808" i="1"/>
  <c r="C808" i="1"/>
  <c r="E1420" i="1"/>
  <c r="D1420" i="1"/>
  <c r="C1420" i="1"/>
  <c r="E708" i="1"/>
  <c r="D708" i="1"/>
  <c r="C708" i="1"/>
  <c r="E807" i="1"/>
  <c r="D807" i="1"/>
  <c r="C807" i="1"/>
  <c r="E806" i="1"/>
  <c r="D806" i="1"/>
  <c r="C806" i="1"/>
  <c r="E604" i="1"/>
  <c r="D604" i="1"/>
  <c r="C604" i="1"/>
  <c r="E1150" i="1"/>
  <c r="D1150" i="1"/>
  <c r="C1150" i="1"/>
  <c r="E805" i="1"/>
  <c r="D805" i="1"/>
  <c r="C805" i="1"/>
  <c r="E1263" i="1"/>
  <c r="D1263" i="1"/>
  <c r="C1263" i="1"/>
  <c r="E1419" i="1"/>
  <c r="D1419" i="1"/>
  <c r="C1419" i="1"/>
  <c r="E603" i="1"/>
  <c r="D603" i="1"/>
  <c r="C603" i="1"/>
  <c r="E101" i="1"/>
  <c r="D101" i="1"/>
  <c r="C101" i="1"/>
  <c r="E1005" i="1"/>
  <c r="D1005" i="1"/>
  <c r="C1005" i="1"/>
  <c r="E9" i="1"/>
  <c r="D9" i="1"/>
  <c r="C9" i="1"/>
  <c r="E1418" i="1"/>
  <c r="D1418" i="1"/>
  <c r="C1418" i="1"/>
  <c r="E1417" i="1"/>
  <c r="D1417" i="1"/>
  <c r="C1417" i="1"/>
  <c r="E884" i="1"/>
  <c r="D884" i="1"/>
  <c r="C884" i="1"/>
  <c r="E707" i="1"/>
  <c r="D707" i="1"/>
  <c r="C707" i="1"/>
  <c r="E804" i="1"/>
  <c r="D804" i="1"/>
  <c r="C804" i="1"/>
  <c r="E1004" i="1"/>
  <c r="D1004" i="1"/>
  <c r="C1004" i="1"/>
  <c r="E1416" i="1"/>
  <c r="D1416" i="1"/>
  <c r="C1416" i="1"/>
  <c r="E1149" i="1"/>
  <c r="D1149" i="1"/>
  <c r="C1149" i="1"/>
  <c r="E208" i="1"/>
  <c r="D208" i="1"/>
  <c r="C208" i="1"/>
  <c r="E883" i="1"/>
  <c r="D883" i="1"/>
  <c r="C883" i="1"/>
  <c r="E324" i="1"/>
  <c r="D324" i="1"/>
  <c r="C324" i="1"/>
  <c r="E207" i="1"/>
  <c r="D207" i="1"/>
  <c r="C207" i="1"/>
  <c r="E1262" i="1"/>
  <c r="D1262" i="1"/>
  <c r="C1262" i="1"/>
  <c r="E492" i="1"/>
  <c r="D492" i="1"/>
  <c r="C492" i="1"/>
  <c r="E491" i="1"/>
  <c r="D491" i="1"/>
  <c r="C491" i="1"/>
  <c r="E420" i="1"/>
  <c r="D420" i="1"/>
  <c r="C420" i="1"/>
  <c r="E1415" i="1"/>
  <c r="D1415" i="1"/>
  <c r="C1415" i="1"/>
  <c r="E803" i="1"/>
  <c r="D803" i="1"/>
  <c r="C803" i="1"/>
  <c r="E1261" i="1"/>
  <c r="D1261" i="1"/>
  <c r="C1261" i="1"/>
  <c r="E802" i="1"/>
  <c r="D802" i="1"/>
  <c r="C802" i="1"/>
  <c r="E882" i="1"/>
  <c r="D882" i="1"/>
  <c r="C882" i="1"/>
  <c r="E602" i="1"/>
  <c r="D602" i="1"/>
  <c r="C602" i="1"/>
  <c r="E206" i="1"/>
  <c r="D206" i="1"/>
  <c r="C206" i="1"/>
  <c r="E205" i="1"/>
  <c r="D205" i="1"/>
  <c r="C205" i="1"/>
  <c r="E1003" i="1"/>
  <c r="D1003" i="1"/>
  <c r="C1003" i="1"/>
  <c r="E419" i="1"/>
  <c r="D419" i="1"/>
  <c r="C419" i="1"/>
  <c r="E1002" i="1"/>
  <c r="D1002" i="1"/>
  <c r="C1002" i="1"/>
  <c r="E601" i="1"/>
  <c r="D601" i="1"/>
  <c r="C601" i="1"/>
  <c r="E706" i="1"/>
  <c r="D706" i="1"/>
  <c r="C706" i="1"/>
  <c r="E204" i="1"/>
  <c r="D204" i="1"/>
  <c r="C204" i="1"/>
  <c r="E203" i="1"/>
  <c r="D203" i="1"/>
  <c r="C203" i="1"/>
  <c r="E266" i="1"/>
  <c r="D266" i="1"/>
  <c r="C266" i="1"/>
  <c r="E1148" i="1"/>
  <c r="D1148" i="1"/>
  <c r="C1148" i="1"/>
  <c r="E1147" i="1"/>
  <c r="D1147" i="1"/>
  <c r="C1147" i="1"/>
  <c r="E1260" i="1"/>
  <c r="D1260" i="1"/>
  <c r="C1260" i="1"/>
  <c r="E1001" i="1"/>
  <c r="D1001" i="1"/>
  <c r="C1001" i="1"/>
  <c r="E1414" i="1"/>
  <c r="D1414" i="1"/>
  <c r="C1414" i="1"/>
  <c r="E801" i="1"/>
  <c r="D801" i="1"/>
  <c r="C801" i="1"/>
  <c r="E202" i="1"/>
  <c r="D202" i="1"/>
  <c r="C202" i="1"/>
  <c r="E1413" i="1"/>
  <c r="D1413" i="1"/>
  <c r="C1413" i="1"/>
  <c r="E1000" i="1"/>
  <c r="D1000" i="1"/>
  <c r="C1000" i="1"/>
  <c r="E1259" i="1"/>
  <c r="D1259" i="1"/>
  <c r="C1259" i="1"/>
  <c r="E1146" i="1"/>
  <c r="D1146" i="1"/>
  <c r="C1146" i="1"/>
  <c r="E1145" i="1"/>
  <c r="D1145" i="1"/>
  <c r="C1145" i="1"/>
  <c r="E1258" i="1"/>
  <c r="D1258" i="1"/>
  <c r="C1258" i="1"/>
  <c r="E1257" i="1"/>
  <c r="D1257" i="1"/>
  <c r="C1257" i="1"/>
  <c r="E1412" i="1"/>
  <c r="D1412" i="1"/>
  <c r="C1412" i="1"/>
  <c r="E1256" i="1"/>
  <c r="D1256" i="1"/>
  <c r="C1256" i="1"/>
  <c r="E376" i="1"/>
  <c r="D376" i="1"/>
  <c r="C376" i="1"/>
  <c r="E265" i="1"/>
  <c r="D265" i="1"/>
  <c r="C265" i="1"/>
  <c r="E1411" i="1"/>
  <c r="D1411" i="1"/>
  <c r="C1411" i="1"/>
  <c r="E999" i="1"/>
  <c r="D999" i="1"/>
  <c r="C999" i="1"/>
  <c r="E1410" i="1"/>
  <c r="D1410" i="1"/>
  <c r="C1410" i="1"/>
  <c r="E1255" i="1"/>
  <c r="D1255" i="1"/>
  <c r="C1255" i="1"/>
  <c r="E705" i="1"/>
  <c r="D705" i="1"/>
  <c r="C705" i="1"/>
  <c r="E375" i="1"/>
  <c r="D375" i="1"/>
  <c r="C375" i="1"/>
  <c r="E998" i="1"/>
  <c r="D998" i="1"/>
  <c r="C998" i="1"/>
  <c r="E290" i="1"/>
  <c r="D290" i="1"/>
  <c r="C290" i="1"/>
  <c r="E1254" i="1"/>
  <c r="D1254" i="1"/>
  <c r="C1254" i="1"/>
  <c r="E800" i="1"/>
  <c r="D800" i="1"/>
  <c r="C800" i="1"/>
  <c r="E997" i="1"/>
  <c r="D997" i="1"/>
  <c r="C997" i="1"/>
  <c r="E354" i="1"/>
  <c r="D354" i="1"/>
  <c r="C354" i="1"/>
  <c r="E26" i="1"/>
  <c r="D26" i="1"/>
  <c r="C26" i="1"/>
  <c r="E289" i="1"/>
  <c r="D289" i="1"/>
  <c r="C289" i="1"/>
  <c r="E49" i="1"/>
  <c r="D49" i="1"/>
  <c r="C49" i="1"/>
  <c r="E1409" i="1"/>
  <c r="D1409" i="1"/>
  <c r="C1409" i="1"/>
  <c r="E288" i="1"/>
  <c r="D288" i="1"/>
  <c r="C288" i="1"/>
  <c r="E1408" i="1"/>
  <c r="D1408" i="1"/>
  <c r="C1408" i="1"/>
  <c r="E1407" i="1"/>
  <c r="D1407" i="1"/>
  <c r="C1407" i="1"/>
  <c r="E1406" i="1"/>
  <c r="D1406" i="1"/>
  <c r="C1406" i="1"/>
  <c r="E353" i="1"/>
  <c r="D353" i="1"/>
  <c r="C353" i="1"/>
  <c r="E799" i="1"/>
  <c r="D799" i="1"/>
  <c r="C799" i="1"/>
  <c r="E704" i="1"/>
  <c r="D704" i="1"/>
  <c r="C704" i="1"/>
  <c r="E1405" i="1"/>
  <c r="D1405" i="1"/>
  <c r="C1405" i="1"/>
  <c r="E703" i="1"/>
  <c r="D703" i="1"/>
  <c r="C703" i="1"/>
  <c r="E25" i="1"/>
  <c r="D25" i="1"/>
  <c r="C25" i="1"/>
  <c r="E1144" i="1"/>
  <c r="D1144" i="1"/>
  <c r="C1144" i="1"/>
  <c r="E323" i="1"/>
  <c r="D323" i="1"/>
  <c r="C323" i="1"/>
  <c r="E1253" i="1"/>
  <c r="D1253" i="1"/>
  <c r="C1253" i="1"/>
  <c r="E490" i="1"/>
  <c r="D490" i="1"/>
  <c r="C490" i="1"/>
  <c r="E1252" i="1"/>
  <c r="D1252" i="1"/>
  <c r="C1252" i="1"/>
  <c r="E702" i="1"/>
  <c r="D702" i="1"/>
  <c r="C702" i="1"/>
  <c r="E1251" i="1"/>
  <c r="D1251" i="1"/>
  <c r="C1251" i="1"/>
  <c r="E701" i="1"/>
  <c r="D701" i="1"/>
  <c r="C701" i="1"/>
  <c r="E100" i="1"/>
  <c r="D100" i="1"/>
  <c r="C100" i="1"/>
  <c r="E1250" i="1"/>
  <c r="D1250" i="1"/>
  <c r="C1250" i="1"/>
  <c r="E600" i="1"/>
  <c r="D600" i="1"/>
  <c r="C600" i="1"/>
  <c r="E1404" i="1"/>
  <c r="D1404" i="1"/>
  <c r="C1404" i="1"/>
  <c r="E287" i="1"/>
  <c r="D287" i="1"/>
  <c r="C287" i="1"/>
  <c r="E1143" i="1"/>
  <c r="D1143" i="1"/>
  <c r="C1143" i="1"/>
  <c r="E99" i="1"/>
  <c r="D99" i="1"/>
  <c r="C99" i="1"/>
  <c r="E700" i="1"/>
  <c r="D700" i="1"/>
  <c r="C700" i="1"/>
  <c r="E1403" i="1"/>
  <c r="D1403" i="1"/>
  <c r="C1403" i="1"/>
  <c r="E699" i="1"/>
  <c r="D699" i="1"/>
  <c r="C699" i="1"/>
  <c r="E798" i="1"/>
  <c r="D798" i="1"/>
  <c r="C798" i="1"/>
  <c r="E1142" i="1"/>
  <c r="D1142" i="1"/>
  <c r="C1142" i="1"/>
  <c r="E996" i="1"/>
  <c r="D996" i="1"/>
  <c r="C996" i="1"/>
  <c r="E22" i="1"/>
  <c r="D22" i="1"/>
  <c r="C22" i="1"/>
  <c r="E14" i="1"/>
  <c r="D14" i="1"/>
  <c r="C14" i="1"/>
  <c r="E352" i="1"/>
  <c r="D352" i="1"/>
  <c r="C352" i="1"/>
  <c r="E599" i="1"/>
  <c r="D599" i="1"/>
  <c r="C599" i="1"/>
  <c r="E236" i="1"/>
  <c r="D236" i="1"/>
  <c r="C236" i="1"/>
  <c r="E1402" i="1"/>
  <c r="D1402" i="1"/>
  <c r="C1402" i="1"/>
  <c r="E881" i="1"/>
  <c r="D881" i="1"/>
  <c r="C881" i="1"/>
  <c r="E1401" i="1"/>
  <c r="D1401" i="1"/>
  <c r="C1401" i="1"/>
  <c r="E698" i="1"/>
  <c r="D698" i="1"/>
  <c r="C698" i="1"/>
  <c r="E995" i="1"/>
  <c r="D995" i="1"/>
  <c r="C995" i="1"/>
  <c r="E351" i="1"/>
  <c r="D351" i="1"/>
  <c r="C351" i="1"/>
  <c r="E201" i="1"/>
  <c r="D201" i="1"/>
  <c r="C201" i="1"/>
  <c r="E24" i="1"/>
  <c r="D24" i="1"/>
  <c r="C24" i="1"/>
  <c r="E1141" i="1"/>
  <c r="D1141" i="1"/>
  <c r="C1141" i="1"/>
  <c r="E1249" i="1"/>
  <c r="D1249" i="1"/>
  <c r="C1249" i="1"/>
  <c r="E994" i="1"/>
  <c r="D994" i="1"/>
  <c r="C994" i="1"/>
  <c r="E598" i="1"/>
  <c r="D598" i="1"/>
  <c r="C598" i="1"/>
  <c r="E880" i="1"/>
  <c r="D880" i="1"/>
  <c r="C880" i="1"/>
  <c r="E489" i="1"/>
  <c r="D489" i="1"/>
  <c r="C489" i="1"/>
  <c r="E993" i="1"/>
  <c r="D993" i="1"/>
  <c r="C993" i="1"/>
  <c r="E597" i="1"/>
  <c r="D597" i="1"/>
  <c r="C597" i="1"/>
  <c r="E992" i="1"/>
  <c r="D992" i="1"/>
  <c r="C992" i="1"/>
  <c r="E200" i="1"/>
  <c r="D200" i="1"/>
  <c r="C200" i="1"/>
  <c r="E1140" i="1"/>
  <c r="D1140" i="1"/>
  <c r="C1140" i="1"/>
  <c r="E1400" i="1"/>
  <c r="D1400" i="1"/>
  <c r="C1400" i="1"/>
  <c r="E286" i="1"/>
  <c r="D286" i="1"/>
  <c r="C286" i="1"/>
  <c r="E418" i="1"/>
  <c r="D418" i="1"/>
  <c r="C418" i="1"/>
  <c r="E98" i="1"/>
  <c r="D98" i="1"/>
  <c r="C98" i="1"/>
  <c r="E285" i="1"/>
  <c r="D285" i="1"/>
  <c r="C285" i="1"/>
  <c r="E1399" i="1"/>
  <c r="D1399" i="1"/>
  <c r="C1399" i="1"/>
  <c r="E488" i="1"/>
  <c r="D488" i="1"/>
  <c r="C488" i="1"/>
  <c r="E350" i="1"/>
  <c r="D350" i="1"/>
  <c r="C350" i="1"/>
  <c r="E797" i="1"/>
  <c r="D797" i="1"/>
  <c r="C797" i="1"/>
  <c r="E97" i="1"/>
  <c r="D97" i="1"/>
  <c r="C97" i="1"/>
  <c r="E991" i="1"/>
  <c r="D991" i="1"/>
  <c r="C991" i="1"/>
  <c r="E199" i="1"/>
  <c r="D199" i="1"/>
  <c r="C199" i="1"/>
  <c r="E596" i="1"/>
  <c r="D596" i="1"/>
  <c r="C596" i="1"/>
  <c r="E1398" i="1"/>
  <c r="D1398" i="1"/>
  <c r="C1398" i="1"/>
  <c r="E595" i="1"/>
  <c r="D595" i="1"/>
  <c r="C595" i="1"/>
  <c r="E1139" i="1"/>
  <c r="D1139" i="1"/>
  <c r="C1139" i="1"/>
  <c r="E322" i="1"/>
  <c r="D322" i="1"/>
  <c r="C322" i="1"/>
  <c r="E796" i="1"/>
  <c r="D796" i="1"/>
  <c r="C796" i="1"/>
  <c r="E374" i="1"/>
  <c r="D374" i="1"/>
  <c r="C374" i="1"/>
  <c r="E235" i="1"/>
  <c r="D235" i="1"/>
  <c r="C235" i="1"/>
  <c r="E1138" i="1"/>
  <c r="D1138" i="1"/>
  <c r="C1138" i="1"/>
  <c r="E1397" i="1"/>
  <c r="D1397" i="1"/>
  <c r="C1397" i="1"/>
  <c r="E349" i="1"/>
  <c r="D349" i="1"/>
  <c r="C349" i="1"/>
  <c r="E795" i="1"/>
  <c r="D795" i="1"/>
  <c r="C795" i="1"/>
  <c r="E198" i="1"/>
  <c r="D198" i="1"/>
  <c r="C198" i="1"/>
  <c r="E1137" i="1"/>
  <c r="D1137" i="1"/>
  <c r="C1137" i="1"/>
  <c r="E487" i="1"/>
  <c r="D487" i="1"/>
  <c r="C487" i="1"/>
  <c r="E990" i="1"/>
  <c r="D990" i="1"/>
  <c r="C990" i="1"/>
  <c r="E417" i="1"/>
  <c r="D417" i="1"/>
  <c r="C417" i="1"/>
  <c r="E989" i="1"/>
  <c r="D989" i="1"/>
  <c r="C989" i="1"/>
  <c r="E1136" i="1"/>
  <c r="D1136" i="1"/>
  <c r="C1136" i="1"/>
  <c r="E794" i="1"/>
  <c r="D794" i="1"/>
  <c r="C794" i="1"/>
  <c r="E793" i="1"/>
  <c r="D793" i="1"/>
  <c r="C793" i="1"/>
  <c r="E792" i="1"/>
  <c r="D792" i="1"/>
  <c r="C792" i="1"/>
  <c r="E197" i="1"/>
  <c r="D197" i="1"/>
  <c r="C197" i="1"/>
  <c r="E697" i="1"/>
  <c r="D697" i="1"/>
  <c r="C697" i="1"/>
  <c r="E1135" i="1"/>
  <c r="D1135" i="1"/>
  <c r="C1135" i="1"/>
  <c r="E988" i="1"/>
  <c r="D988" i="1"/>
  <c r="C988" i="1"/>
  <c r="E879" i="1"/>
  <c r="D879" i="1"/>
  <c r="C879" i="1"/>
  <c r="E1248" i="1"/>
  <c r="D1248" i="1"/>
  <c r="C1248" i="1"/>
  <c r="E1134" i="1"/>
  <c r="D1134" i="1"/>
  <c r="C1134" i="1"/>
  <c r="E486" i="1"/>
  <c r="D486" i="1"/>
  <c r="C486" i="1"/>
  <c r="E15" i="1"/>
  <c r="D15" i="1"/>
  <c r="C15" i="1"/>
  <c r="E594" i="1"/>
  <c r="D594" i="1"/>
  <c r="C594" i="1"/>
  <c r="E593" i="1"/>
  <c r="D593" i="1"/>
  <c r="C593" i="1"/>
  <c r="E416" i="1"/>
  <c r="D416" i="1"/>
  <c r="C416" i="1"/>
  <c r="E96" i="1"/>
  <c r="D96" i="1"/>
  <c r="C96" i="1"/>
  <c r="E1133" i="1"/>
  <c r="D1133" i="1"/>
  <c r="C1133" i="1"/>
  <c r="E1132" i="1"/>
  <c r="D1132" i="1"/>
  <c r="C1132" i="1"/>
  <c r="E592" i="1"/>
  <c r="D592" i="1"/>
  <c r="C592" i="1"/>
  <c r="E1396" i="1"/>
  <c r="D1396" i="1"/>
  <c r="C1396" i="1"/>
  <c r="E878" i="1"/>
  <c r="D878" i="1"/>
  <c r="C878" i="1"/>
  <c r="E1131" i="1"/>
  <c r="D1131" i="1"/>
  <c r="C1131" i="1"/>
  <c r="E791" i="1"/>
  <c r="D791" i="1"/>
  <c r="C791" i="1"/>
  <c r="E790" i="1"/>
  <c r="D790" i="1"/>
  <c r="C790" i="1"/>
  <c r="E373" i="1"/>
  <c r="D373" i="1"/>
  <c r="C373" i="1"/>
  <c r="E987" i="1"/>
  <c r="D987" i="1"/>
  <c r="C987" i="1"/>
  <c r="E986" i="1"/>
  <c r="D986" i="1"/>
  <c r="C986" i="1"/>
  <c r="E696" i="1"/>
  <c r="D696" i="1"/>
  <c r="C696" i="1"/>
  <c r="E591" i="1"/>
  <c r="D591" i="1"/>
  <c r="C591" i="1"/>
  <c r="E485" i="1"/>
  <c r="D485" i="1"/>
  <c r="C485" i="1"/>
  <c r="E985" i="1"/>
  <c r="D985" i="1"/>
  <c r="C985" i="1"/>
  <c r="E95" i="1"/>
  <c r="D95" i="1"/>
  <c r="C95" i="1"/>
  <c r="E415" i="1"/>
  <c r="D415" i="1"/>
  <c r="C415" i="1"/>
  <c r="E1130" i="1"/>
  <c r="D1130" i="1"/>
  <c r="C1130" i="1"/>
  <c r="E321" i="1"/>
  <c r="D321" i="1"/>
  <c r="C321" i="1"/>
  <c r="E695" i="1"/>
  <c r="D695" i="1"/>
  <c r="C695" i="1"/>
  <c r="E1129" i="1"/>
  <c r="D1129" i="1"/>
  <c r="C1129" i="1"/>
  <c r="E1128" i="1"/>
  <c r="D1128" i="1"/>
  <c r="C1128" i="1"/>
  <c r="E94" i="1"/>
  <c r="D94" i="1"/>
  <c r="C94" i="1"/>
  <c r="E196" i="1"/>
  <c r="D196" i="1"/>
  <c r="C196" i="1"/>
  <c r="E320" i="1"/>
  <c r="D320" i="1"/>
  <c r="C320" i="1"/>
  <c r="E590" i="1"/>
  <c r="D590" i="1"/>
  <c r="C590" i="1"/>
  <c r="E1395" i="1"/>
  <c r="D1395" i="1"/>
  <c r="C1395" i="1"/>
  <c r="E1247" i="1"/>
  <c r="D1247" i="1"/>
  <c r="C1247" i="1"/>
  <c r="E319" i="1"/>
  <c r="D319" i="1"/>
  <c r="C319" i="1"/>
  <c r="E789" i="1"/>
  <c r="D789" i="1"/>
  <c r="C789" i="1"/>
  <c r="E484" i="1"/>
  <c r="D484" i="1"/>
  <c r="C484" i="1"/>
  <c r="E589" i="1"/>
  <c r="D589" i="1"/>
  <c r="C589" i="1"/>
  <c r="E984" i="1"/>
  <c r="D984" i="1"/>
  <c r="C984" i="1"/>
  <c r="E318" i="1"/>
  <c r="D318" i="1"/>
  <c r="C318" i="1"/>
  <c r="E1246" i="1"/>
  <c r="D1246" i="1"/>
  <c r="C1246" i="1"/>
  <c r="E1245" i="1"/>
  <c r="D1245" i="1"/>
  <c r="C1245" i="1"/>
  <c r="E8" i="1"/>
  <c r="D8" i="1"/>
  <c r="C8" i="1"/>
  <c r="E788" i="1"/>
  <c r="D788" i="1"/>
  <c r="C788" i="1"/>
  <c r="E414" i="1"/>
  <c r="D414" i="1"/>
  <c r="C414" i="1"/>
  <c r="E37" i="1"/>
  <c r="D37" i="1"/>
  <c r="C37" i="1"/>
  <c r="E317" i="1"/>
  <c r="D317" i="1"/>
  <c r="C317" i="1"/>
  <c r="E1394" i="1"/>
  <c r="D1394" i="1"/>
  <c r="C1394" i="1"/>
  <c r="E195" i="1"/>
  <c r="D195" i="1"/>
  <c r="C195" i="1"/>
  <c r="E194" i="1"/>
  <c r="D194" i="1"/>
  <c r="C194" i="1"/>
  <c r="E1393" i="1"/>
  <c r="D1393" i="1"/>
  <c r="C1393" i="1"/>
  <c r="E413" i="1"/>
  <c r="D413" i="1"/>
  <c r="C413" i="1"/>
  <c r="E983" i="1"/>
  <c r="D983" i="1"/>
  <c r="C983" i="1"/>
  <c r="E93" i="1"/>
  <c r="D93" i="1"/>
  <c r="C93" i="1"/>
  <c r="E877" i="1"/>
  <c r="D877" i="1"/>
  <c r="C877" i="1"/>
  <c r="E1127" i="1"/>
  <c r="D1127" i="1"/>
  <c r="C1127" i="1"/>
  <c r="E264" i="1"/>
  <c r="D264" i="1"/>
  <c r="C264" i="1"/>
  <c r="E588" i="1"/>
  <c r="D588" i="1"/>
  <c r="C588" i="1"/>
  <c r="E587" i="1"/>
  <c r="D587" i="1"/>
  <c r="C587" i="1"/>
  <c r="E787" i="1"/>
  <c r="D787" i="1"/>
  <c r="C787" i="1"/>
  <c r="E412" i="1"/>
  <c r="D412" i="1"/>
  <c r="C412" i="1"/>
  <c r="E1126" i="1"/>
  <c r="D1126" i="1"/>
  <c r="C1126" i="1"/>
  <c r="E1125" i="1"/>
  <c r="D1125" i="1"/>
  <c r="C1125" i="1"/>
  <c r="E1124" i="1"/>
  <c r="D1124" i="1"/>
  <c r="C1124" i="1"/>
  <c r="E982" i="1"/>
  <c r="D982" i="1"/>
  <c r="C982" i="1"/>
  <c r="E1244" i="1"/>
  <c r="D1244" i="1"/>
  <c r="C1244" i="1"/>
  <c r="E1392" i="1"/>
  <c r="D1392" i="1"/>
  <c r="C1392" i="1"/>
  <c r="E1243" i="1"/>
  <c r="D1243" i="1"/>
  <c r="C1243" i="1"/>
  <c r="E263" i="1"/>
  <c r="D263" i="1"/>
  <c r="C263" i="1"/>
  <c r="E262" i="1"/>
  <c r="D262" i="1"/>
  <c r="C262" i="1"/>
  <c r="E483" i="1"/>
  <c r="D483" i="1"/>
  <c r="C483" i="1"/>
  <c r="E586" i="1"/>
  <c r="D586" i="1"/>
  <c r="C586" i="1"/>
  <c r="E1123" i="1"/>
  <c r="D1123" i="1"/>
  <c r="C1123" i="1"/>
  <c r="E694" i="1"/>
  <c r="D694" i="1"/>
  <c r="C694" i="1"/>
  <c r="E786" i="1"/>
  <c r="D786" i="1"/>
  <c r="C786" i="1"/>
  <c r="E482" i="1"/>
  <c r="D482" i="1"/>
  <c r="C482" i="1"/>
  <c r="E193" i="1"/>
  <c r="D193" i="1"/>
  <c r="C193" i="1"/>
  <c r="E192" i="1"/>
  <c r="D192" i="1"/>
  <c r="C192" i="1"/>
  <c r="E234" i="1"/>
  <c r="D234" i="1"/>
  <c r="C234" i="1"/>
  <c r="E191" i="1"/>
  <c r="D191" i="1"/>
  <c r="C191" i="1"/>
  <c r="E1242" i="1"/>
  <c r="D1242" i="1"/>
  <c r="C1242" i="1"/>
  <c r="E190" i="1"/>
  <c r="D190" i="1"/>
  <c r="C190" i="1"/>
  <c r="E876" i="1"/>
  <c r="D876" i="1"/>
  <c r="C876" i="1"/>
  <c r="E1391" i="1"/>
  <c r="D1391" i="1"/>
  <c r="C1391" i="1"/>
  <c r="E36" i="1"/>
  <c r="D36" i="1"/>
  <c r="C36" i="1"/>
  <c r="E585" i="1"/>
  <c r="D585" i="1"/>
  <c r="C585" i="1"/>
  <c r="E411" i="1"/>
  <c r="D411" i="1"/>
  <c r="C411" i="1"/>
  <c r="E584" i="1"/>
  <c r="D584" i="1"/>
  <c r="C584" i="1"/>
  <c r="E1122" i="1"/>
  <c r="D1122" i="1"/>
  <c r="C1122" i="1"/>
  <c r="E785" i="1"/>
  <c r="D785" i="1"/>
  <c r="C785" i="1"/>
  <c r="E1121" i="1"/>
  <c r="D1121" i="1"/>
  <c r="C1121" i="1"/>
  <c r="E481" i="1"/>
  <c r="D481" i="1"/>
  <c r="C481" i="1"/>
  <c r="E1241" i="1"/>
  <c r="D1241" i="1"/>
  <c r="C1241" i="1"/>
  <c r="E1390" i="1"/>
  <c r="D1390" i="1"/>
  <c r="C1390" i="1"/>
  <c r="E480" i="1"/>
  <c r="D480" i="1"/>
  <c r="C480" i="1"/>
  <c r="E1389" i="1"/>
  <c r="D1389" i="1"/>
  <c r="C1389" i="1"/>
  <c r="E44" i="1"/>
  <c r="D44" i="1"/>
  <c r="C44" i="1"/>
  <c r="E11" i="1"/>
  <c r="D11" i="1"/>
  <c r="C11" i="1"/>
  <c r="E35" i="1"/>
  <c r="D35" i="1"/>
  <c r="C35" i="1"/>
  <c r="E1388" i="1"/>
  <c r="D1388" i="1"/>
  <c r="C1388" i="1"/>
  <c r="E1387" i="1"/>
  <c r="D1387" i="1"/>
  <c r="C1387" i="1"/>
  <c r="E410" i="1"/>
  <c r="D410" i="1"/>
  <c r="C410" i="1"/>
  <c r="E784" i="1"/>
  <c r="D784" i="1"/>
  <c r="C784" i="1"/>
  <c r="E1240" i="1"/>
  <c r="D1240" i="1"/>
  <c r="C1240" i="1"/>
  <c r="E1386" i="1"/>
  <c r="D1386" i="1"/>
  <c r="C1386" i="1"/>
  <c r="E1385" i="1"/>
  <c r="D1385" i="1"/>
  <c r="C1385" i="1"/>
  <c r="E583" i="1"/>
  <c r="D583" i="1"/>
  <c r="C583" i="1"/>
  <c r="E189" i="1"/>
  <c r="D189" i="1"/>
  <c r="C189" i="1"/>
  <c r="E981" i="1"/>
  <c r="D981" i="1"/>
  <c r="C981" i="1"/>
  <c r="E372" i="1"/>
  <c r="D372" i="1"/>
  <c r="C372" i="1"/>
  <c r="E188" i="1"/>
  <c r="D188" i="1"/>
  <c r="C188" i="1"/>
  <c r="E409" i="1"/>
  <c r="D409" i="1"/>
  <c r="C409" i="1"/>
  <c r="E479" i="1"/>
  <c r="D479" i="1"/>
  <c r="C479" i="1"/>
  <c r="E284" i="1"/>
  <c r="D284" i="1"/>
  <c r="C284" i="1"/>
  <c r="E34" i="1"/>
  <c r="D34" i="1"/>
  <c r="C34" i="1"/>
  <c r="E693" i="1"/>
  <c r="D693" i="1"/>
  <c r="C693" i="1"/>
  <c r="E348" i="1"/>
  <c r="D348" i="1"/>
  <c r="C348" i="1"/>
  <c r="E187" i="1"/>
  <c r="D187" i="1"/>
  <c r="C187" i="1"/>
  <c r="E1384" i="1"/>
  <c r="D1384" i="1"/>
  <c r="C1384" i="1"/>
  <c r="E582" i="1"/>
  <c r="D582" i="1"/>
  <c r="C582" i="1"/>
  <c r="E1120" i="1"/>
  <c r="D1120" i="1"/>
  <c r="C1120" i="1"/>
  <c r="E783" i="1"/>
  <c r="D783" i="1"/>
  <c r="C783" i="1"/>
  <c r="E692" i="1"/>
  <c r="D692" i="1"/>
  <c r="C692" i="1"/>
  <c r="E1119" i="1"/>
  <c r="D1119" i="1"/>
  <c r="C1119" i="1"/>
  <c r="E1383" i="1"/>
  <c r="D1383" i="1"/>
  <c r="C1383" i="1"/>
  <c r="E980" i="1"/>
  <c r="D980" i="1"/>
  <c r="C980" i="1"/>
  <c r="E1382" i="1"/>
  <c r="D1382" i="1"/>
  <c r="C1382" i="1"/>
  <c r="E875" i="1"/>
  <c r="D875" i="1"/>
  <c r="C875" i="1"/>
  <c r="E261" i="1"/>
  <c r="D261" i="1"/>
  <c r="C261" i="1"/>
  <c r="E347" i="1"/>
  <c r="D347" i="1"/>
  <c r="C347" i="1"/>
  <c r="E782" i="1"/>
  <c r="D782" i="1"/>
  <c r="C782" i="1"/>
  <c r="E346" i="1"/>
  <c r="D346" i="1"/>
  <c r="C346" i="1"/>
  <c r="E691" i="1"/>
  <c r="D691" i="1"/>
  <c r="C691" i="1"/>
  <c r="E18" i="1"/>
  <c r="D18" i="1"/>
  <c r="C18" i="1"/>
  <c r="E1118" i="1"/>
  <c r="D1118" i="1"/>
  <c r="C1118" i="1"/>
  <c r="E1381" i="1"/>
  <c r="D1381" i="1"/>
  <c r="C1381" i="1"/>
  <c r="E1117" i="1"/>
  <c r="D1117" i="1"/>
  <c r="C1117" i="1"/>
  <c r="E92" i="1"/>
  <c r="D92" i="1"/>
  <c r="C92" i="1"/>
  <c r="E91" i="1"/>
  <c r="D91" i="1"/>
  <c r="C91" i="1"/>
  <c r="E979" i="1"/>
  <c r="D979" i="1"/>
  <c r="C979" i="1"/>
  <c r="E4" i="1"/>
  <c r="D4" i="1"/>
  <c r="C4" i="1"/>
  <c r="E186" i="1"/>
  <c r="D186" i="1"/>
  <c r="C186" i="1"/>
  <c r="E345" i="1"/>
  <c r="D345" i="1"/>
  <c r="C345" i="1"/>
  <c r="E1239" i="1"/>
  <c r="D1239" i="1"/>
  <c r="C1239" i="1"/>
  <c r="E978" i="1"/>
  <c r="D978" i="1"/>
  <c r="C978" i="1"/>
  <c r="E90" i="1"/>
  <c r="D90" i="1"/>
  <c r="C90" i="1"/>
  <c r="E977" i="1"/>
  <c r="D977" i="1"/>
  <c r="C977" i="1"/>
  <c r="E89" i="1"/>
  <c r="D89" i="1"/>
  <c r="C89" i="1"/>
  <c r="E283" i="1"/>
  <c r="D283" i="1"/>
  <c r="C283" i="1"/>
  <c r="E1116" i="1"/>
  <c r="D1116" i="1"/>
  <c r="C1116" i="1"/>
  <c r="E408" i="1"/>
  <c r="D408" i="1"/>
  <c r="C408" i="1"/>
  <c r="E976" i="1"/>
  <c r="D976" i="1"/>
  <c r="C976" i="1"/>
  <c r="E581" i="1"/>
  <c r="D581" i="1"/>
  <c r="C581" i="1"/>
  <c r="E1115" i="1"/>
  <c r="D1115" i="1"/>
  <c r="C1115" i="1"/>
  <c r="E1380" i="1"/>
  <c r="D1380" i="1"/>
  <c r="C1380" i="1"/>
  <c r="E316" i="1"/>
  <c r="D316" i="1"/>
  <c r="C316" i="1"/>
  <c r="E975" i="1"/>
  <c r="D975" i="1"/>
  <c r="C975" i="1"/>
  <c r="E974" i="1"/>
  <c r="D974" i="1"/>
  <c r="C974" i="1"/>
  <c r="E1238" i="1"/>
  <c r="D1238" i="1"/>
  <c r="C1238" i="1"/>
  <c r="E478" i="1"/>
  <c r="D478" i="1"/>
  <c r="C478" i="1"/>
  <c r="E781" i="1"/>
  <c r="D781" i="1"/>
  <c r="C781" i="1"/>
  <c r="E1379" i="1"/>
  <c r="D1379" i="1"/>
  <c r="C1379" i="1"/>
  <c r="E7" i="1"/>
  <c r="D7" i="1"/>
  <c r="C7" i="1"/>
  <c r="E1378" i="1"/>
  <c r="D1378" i="1"/>
  <c r="C1378" i="1"/>
  <c r="E973" i="1"/>
  <c r="D973" i="1"/>
  <c r="C973" i="1"/>
  <c r="E1377" i="1"/>
  <c r="D1377" i="1"/>
  <c r="C1377" i="1"/>
  <c r="E580" i="1"/>
  <c r="D580" i="1"/>
  <c r="C580" i="1"/>
  <c r="E690" i="1"/>
  <c r="D690" i="1"/>
  <c r="C690" i="1"/>
  <c r="E972" i="1"/>
  <c r="D972" i="1"/>
  <c r="C972" i="1"/>
  <c r="E1376" i="1"/>
  <c r="D1376" i="1"/>
  <c r="C1376" i="1"/>
  <c r="E1114" i="1"/>
  <c r="D1114" i="1"/>
  <c r="C1114" i="1"/>
  <c r="E1375" i="1"/>
  <c r="D1375" i="1"/>
  <c r="C1375" i="1"/>
  <c r="E1374" i="1"/>
  <c r="D1374" i="1"/>
  <c r="C1374" i="1"/>
  <c r="E971" i="1"/>
  <c r="D971" i="1"/>
  <c r="C971" i="1"/>
  <c r="E1113" i="1"/>
  <c r="D1113" i="1"/>
  <c r="C1113" i="1"/>
  <c r="E315" i="1"/>
  <c r="D315" i="1"/>
  <c r="C315" i="1"/>
  <c r="E970" i="1"/>
  <c r="D970" i="1"/>
  <c r="C970" i="1"/>
  <c r="E1112" i="1"/>
  <c r="D1112" i="1"/>
  <c r="C1112" i="1"/>
  <c r="E16" i="1"/>
  <c r="D16" i="1"/>
  <c r="C16" i="1"/>
  <c r="E689" i="1"/>
  <c r="D689" i="1"/>
  <c r="C689" i="1"/>
  <c r="E260" i="1"/>
  <c r="D260" i="1"/>
  <c r="C260" i="1"/>
  <c r="E1111" i="1"/>
  <c r="D1111" i="1"/>
  <c r="C1111" i="1"/>
  <c r="E1373" i="1"/>
  <c r="D1373" i="1"/>
  <c r="C1373" i="1"/>
  <c r="E780" i="1"/>
  <c r="D780" i="1"/>
  <c r="C780" i="1"/>
  <c r="E1110" i="1"/>
  <c r="D1110" i="1"/>
  <c r="C1110" i="1"/>
  <c r="E969" i="1"/>
  <c r="D969" i="1"/>
  <c r="C969" i="1"/>
  <c r="E1237" i="1"/>
  <c r="D1237" i="1"/>
  <c r="C1237" i="1"/>
  <c r="E185" i="1"/>
  <c r="D185" i="1"/>
  <c r="C185" i="1"/>
  <c r="E477" i="1"/>
  <c r="D477" i="1"/>
  <c r="C477" i="1"/>
  <c r="E314" i="1"/>
  <c r="D314" i="1"/>
  <c r="C314" i="1"/>
  <c r="E371" i="1"/>
  <c r="D371" i="1"/>
  <c r="C371" i="1"/>
  <c r="E1372" i="1"/>
  <c r="D1372" i="1"/>
  <c r="C1372" i="1"/>
  <c r="E874" i="1"/>
  <c r="D874" i="1"/>
  <c r="C874" i="1"/>
  <c r="E579" i="1"/>
  <c r="D579" i="1"/>
  <c r="C579" i="1"/>
  <c r="E476" i="1"/>
  <c r="D476" i="1"/>
  <c r="C476" i="1"/>
  <c r="E779" i="1"/>
  <c r="D779" i="1"/>
  <c r="C779" i="1"/>
  <c r="E873" i="1"/>
  <c r="D873" i="1"/>
  <c r="C873" i="1"/>
  <c r="E688" i="1"/>
  <c r="D688" i="1"/>
  <c r="C688" i="1"/>
  <c r="E184" i="1"/>
  <c r="D184" i="1"/>
  <c r="C184" i="1"/>
  <c r="E344" i="1"/>
  <c r="D344" i="1"/>
  <c r="C344" i="1"/>
  <c r="E778" i="1"/>
  <c r="D778" i="1"/>
  <c r="C778" i="1"/>
  <c r="E1236" i="1"/>
  <c r="D1236" i="1"/>
  <c r="C1236" i="1"/>
  <c r="E872" i="1"/>
  <c r="D872" i="1"/>
  <c r="C872" i="1"/>
  <c r="E475" i="1"/>
  <c r="D475" i="1"/>
  <c r="C475" i="1"/>
  <c r="E777" i="1"/>
  <c r="D777" i="1"/>
  <c r="C777" i="1"/>
  <c r="E578" i="1"/>
  <c r="D578" i="1"/>
  <c r="C578" i="1"/>
  <c r="E183" i="1"/>
  <c r="D183" i="1"/>
  <c r="C183" i="1"/>
  <c r="E43" i="1"/>
  <c r="D43" i="1"/>
  <c r="C43" i="1"/>
  <c r="E407" i="1"/>
  <c r="D407" i="1"/>
  <c r="C407" i="1"/>
  <c r="E259" i="1"/>
  <c r="D259" i="1"/>
  <c r="C259" i="1"/>
  <c r="E88" i="1"/>
  <c r="D88" i="1"/>
  <c r="C88" i="1"/>
  <c r="E406" i="1"/>
  <c r="D406" i="1"/>
  <c r="C406" i="1"/>
  <c r="E968" i="1"/>
  <c r="D968" i="1"/>
  <c r="C968" i="1"/>
  <c r="E1371" i="1"/>
  <c r="D1371" i="1"/>
  <c r="C1371" i="1"/>
  <c r="E871" i="1"/>
  <c r="D871" i="1"/>
  <c r="C871" i="1"/>
  <c r="E776" i="1"/>
  <c r="D776" i="1"/>
  <c r="C776" i="1"/>
  <c r="E1109" i="1"/>
  <c r="D1109" i="1"/>
  <c r="C1109" i="1"/>
  <c r="E577" i="1"/>
  <c r="D577" i="1"/>
  <c r="C577" i="1"/>
  <c r="E1108" i="1"/>
  <c r="D1108" i="1"/>
  <c r="C1108" i="1"/>
  <c r="E87" i="1"/>
  <c r="D87" i="1"/>
  <c r="C87" i="1"/>
  <c r="E343" i="1"/>
  <c r="D343" i="1"/>
  <c r="C343" i="1"/>
  <c r="E1370" i="1"/>
  <c r="D1370" i="1"/>
  <c r="C1370" i="1"/>
  <c r="E870" i="1"/>
  <c r="D870" i="1"/>
  <c r="C870" i="1"/>
  <c r="E474" i="1"/>
  <c r="D474" i="1"/>
  <c r="C474" i="1"/>
  <c r="E576" i="1"/>
  <c r="D576" i="1"/>
  <c r="C576" i="1"/>
  <c r="E687" i="1"/>
  <c r="D687" i="1"/>
  <c r="C687" i="1"/>
  <c r="E313" i="1"/>
  <c r="D313" i="1"/>
  <c r="C313" i="1"/>
  <c r="E686" i="1"/>
  <c r="D686" i="1"/>
  <c r="C686" i="1"/>
  <c r="E405" i="1"/>
  <c r="D405" i="1"/>
  <c r="C405" i="1"/>
  <c r="E182" i="1"/>
  <c r="D182" i="1"/>
  <c r="C182" i="1"/>
  <c r="E181" i="1"/>
  <c r="D181" i="1"/>
  <c r="C181" i="1"/>
  <c r="E1369" i="1"/>
  <c r="D1369" i="1"/>
  <c r="C1369" i="1"/>
  <c r="E685" i="1"/>
  <c r="D685" i="1"/>
  <c r="C685" i="1"/>
  <c r="E1235" i="1"/>
  <c r="D1235" i="1"/>
  <c r="C1235" i="1"/>
  <c r="E967" i="1"/>
  <c r="D967" i="1"/>
  <c r="C967" i="1"/>
  <c r="E775" i="1"/>
  <c r="D775" i="1"/>
  <c r="C775" i="1"/>
  <c r="E869" i="1"/>
  <c r="D869" i="1"/>
  <c r="C869" i="1"/>
  <c r="E684" i="1"/>
  <c r="D684" i="1"/>
  <c r="C684" i="1"/>
  <c r="E370" i="1"/>
  <c r="D370" i="1"/>
  <c r="C370" i="1"/>
  <c r="E1368" i="1"/>
  <c r="D1368" i="1"/>
  <c r="C1368" i="1"/>
  <c r="E1107" i="1"/>
  <c r="D1107" i="1"/>
  <c r="C1107" i="1"/>
  <c r="E86" i="1"/>
  <c r="D86" i="1"/>
  <c r="C86" i="1"/>
  <c r="E868" i="1"/>
  <c r="D868" i="1"/>
  <c r="C868" i="1"/>
  <c r="E774" i="1"/>
  <c r="D774" i="1"/>
  <c r="C774" i="1"/>
  <c r="E966" i="1"/>
  <c r="D966" i="1"/>
  <c r="C966" i="1"/>
  <c r="E258" i="1"/>
  <c r="D258" i="1"/>
  <c r="C258" i="1"/>
  <c r="E965" i="1"/>
  <c r="D965" i="1"/>
  <c r="C965" i="1"/>
  <c r="E3" i="1"/>
  <c r="D3" i="1"/>
  <c r="C3" i="1"/>
  <c r="E180" i="1"/>
  <c r="D180" i="1"/>
  <c r="C180" i="1"/>
  <c r="E1367" i="1"/>
  <c r="D1367" i="1"/>
  <c r="C1367" i="1"/>
  <c r="E85" i="1"/>
  <c r="D85" i="1"/>
  <c r="C85" i="1"/>
  <c r="E964" i="1"/>
  <c r="D964" i="1"/>
  <c r="C964" i="1"/>
  <c r="E179" i="1"/>
  <c r="D179" i="1"/>
  <c r="C179" i="1"/>
  <c r="E342" i="1"/>
  <c r="D342" i="1"/>
  <c r="C342" i="1"/>
  <c r="E867" i="1"/>
  <c r="D867" i="1"/>
  <c r="C867" i="1"/>
  <c r="E1106" i="1"/>
  <c r="D1106" i="1"/>
  <c r="C1106" i="1"/>
  <c r="E178" i="1"/>
  <c r="D178" i="1"/>
  <c r="C178" i="1"/>
  <c r="E1366" i="1"/>
  <c r="D1366" i="1"/>
  <c r="C1366" i="1"/>
  <c r="E963" i="1"/>
  <c r="D963" i="1"/>
  <c r="C963" i="1"/>
  <c r="E177" i="1"/>
  <c r="D177" i="1"/>
  <c r="C177" i="1"/>
  <c r="E1234" i="1"/>
  <c r="D1234" i="1"/>
  <c r="C1234" i="1"/>
  <c r="E575" i="1"/>
  <c r="D575" i="1"/>
  <c r="C575" i="1"/>
  <c r="E1233" i="1"/>
  <c r="D1233" i="1"/>
  <c r="C1233" i="1"/>
  <c r="E1105" i="1"/>
  <c r="D1105" i="1"/>
  <c r="C1105" i="1"/>
  <c r="E84" i="1"/>
  <c r="D84" i="1"/>
  <c r="C84" i="1"/>
  <c r="E1365" i="1"/>
  <c r="D1365" i="1"/>
  <c r="C1365" i="1"/>
  <c r="E683" i="1"/>
  <c r="D683" i="1"/>
  <c r="C683" i="1"/>
  <c r="E682" i="1"/>
  <c r="D682" i="1"/>
  <c r="C682" i="1"/>
  <c r="E1232" i="1"/>
  <c r="D1232" i="1"/>
  <c r="C1232" i="1"/>
  <c r="E404" i="1"/>
  <c r="D404" i="1"/>
  <c r="C404" i="1"/>
  <c r="E574" i="1"/>
  <c r="D574" i="1"/>
  <c r="C574" i="1"/>
  <c r="E473" i="1"/>
  <c r="D473" i="1"/>
  <c r="C473" i="1"/>
  <c r="E681" i="1"/>
  <c r="D681" i="1"/>
  <c r="C681" i="1"/>
  <c r="E773" i="1"/>
  <c r="D773" i="1"/>
  <c r="C773" i="1"/>
  <c r="E1364" i="1"/>
  <c r="D1364" i="1"/>
  <c r="C1364" i="1"/>
  <c r="E1231" i="1"/>
  <c r="D1231" i="1"/>
  <c r="C1231" i="1"/>
  <c r="E472" i="1"/>
  <c r="D472" i="1"/>
  <c r="C472" i="1"/>
  <c r="E1104" i="1"/>
  <c r="D1104" i="1"/>
  <c r="C1104" i="1"/>
  <c r="E42" i="1"/>
  <c r="D42" i="1"/>
  <c r="C42" i="1"/>
  <c r="E257" i="1"/>
  <c r="D257" i="1"/>
  <c r="C257" i="1"/>
  <c r="E1230" i="1"/>
  <c r="D1230" i="1"/>
  <c r="C1230" i="1"/>
  <c r="E680" i="1"/>
  <c r="D680" i="1"/>
  <c r="C680" i="1"/>
  <c r="E573" i="1"/>
  <c r="D573" i="1"/>
  <c r="C573" i="1"/>
  <c r="E1103" i="1"/>
  <c r="D1103" i="1"/>
  <c r="C1103" i="1"/>
  <c r="E1229" i="1"/>
  <c r="D1229" i="1"/>
  <c r="C1229" i="1"/>
  <c r="E1363" i="1"/>
  <c r="D1363" i="1"/>
  <c r="C1363" i="1"/>
  <c r="E1228" i="1"/>
  <c r="D1228" i="1"/>
  <c r="C1228" i="1"/>
  <c r="E572" i="1"/>
  <c r="D572" i="1"/>
  <c r="C572" i="1"/>
  <c r="E679" i="1"/>
  <c r="D679" i="1"/>
  <c r="C679" i="1"/>
  <c r="E571" i="1"/>
  <c r="D571" i="1"/>
  <c r="C571" i="1"/>
  <c r="E282" i="1"/>
  <c r="D282" i="1"/>
  <c r="C282" i="1"/>
  <c r="E866" i="1"/>
  <c r="D866" i="1"/>
  <c r="C866" i="1"/>
  <c r="E281" i="1"/>
  <c r="D281" i="1"/>
  <c r="C281" i="1"/>
  <c r="E1362" i="1"/>
  <c r="D1362" i="1"/>
  <c r="C1362" i="1"/>
  <c r="E1361" i="1"/>
  <c r="D1361" i="1"/>
  <c r="C1361" i="1"/>
  <c r="E570" i="1"/>
  <c r="D570" i="1"/>
  <c r="C570" i="1"/>
  <c r="E1360" i="1"/>
  <c r="D1360" i="1"/>
  <c r="C1360" i="1"/>
  <c r="E256" i="1"/>
  <c r="D256" i="1"/>
  <c r="C256" i="1"/>
  <c r="E30" i="1"/>
  <c r="D30" i="1"/>
  <c r="C30" i="1"/>
  <c r="E471" i="1"/>
  <c r="D471" i="1"/>
  <c r="C471" i="1"/>
  <c r="E962" i="1"/>
  <c r="D962" i="1"/>
  <c r="C962" i="1"/>
  <c r="E48" i="1"/>
  <c r="D48" i="1"/>
  <c r="C48" i="1"/>
  <c r="E341" i="1"/>
  <c r="D341" i="1"/>
  <c r="C341" i="1"/>
  <c r="E1359" i="1"/>
  <c r="D1359" i="1"/>
  <c r="C1359" i="1"/>
  <c r="E176" i="1"/>
  <c r="D176" i="1"/>
  <c r="C176" i="1"/>
  <c r="E175" i="1"/>
  <c r="D175" i="1"/>
  <c r="C175" i="1"/>
  <c r="E1358" i="1"/>
  <c r="D1358" i="1"/>
  <c r="C1358" i="1"/>
  <c r="E961" i="1"/>
  <c r="D961" i="1"/>
  <c r="C961" i="1"/>
  <c r="E1102" i="1"/>
  <c r="D1102" i="1"/>
  <c r="C1102" i="1"/>
  <c r="E83" i="1"/>
  <c r="D83" i="1"/>
  <c r="C83" i="1"/>
  <c r="E470" i="1"/>
  <c r="D470" i="1"/>
  <c r="C470" i="1"/>
  <c r="E174" i="1"/>
  <c r="D174" i="1"/>
  <c r="C174" i="1"/>
  <c r="E1101" i="1"/>
  <c r="D1101" i="1"/>
  <c r="C1101" i="1"/>
  <c r="E1357" i="1"/>
  <c r="D1357" i="1"/>
  <c r="C1357" i="1"/>
  <c r="E678" i="1"/>
  <c r="D678" i="1"/>
  <c r="C678" i="1"/>
  <c r="E772" i="1"/>
  <c r="D772" i="1"/>
  <c r="C772" i="1"/>
  <c r="E1356" i="1"/>
  <c r="D1356" i="1"/>
  <c r="C1356" i="1"/>
  <c r="E280" i="1"/>
  <c r="D280" i="1"/>
  <c r="C280" i="1"/>
  <c r="E677" i="1"/>
  <c r="D677" i="1"/>
  <c r="C677" i="1"/>
  <c r="E1100" i="1"/>
  <c r="D1100" i="1"/>
  <c r="C1100" i="1"/>
  <c r="E676" i="1"/>
  <c r="D676" i="1"/>
  <c r="C676" i="1"/>
  <c r="E1355" i="1"/>
  <c r="D1355" i="1"/>
  <c r="C1355" i="1"/>
  <c r="E569" i="1"/>
  <c r="D569" i="1"/>
  <c r="C569" i="1"/>
  <c r="E865" i="1"/>
  <c r="D865" i="1"/>
  <c r="C865" i="1"/>
  <c r="E1354" i="1"/>
  <c r="D1354" i="1"/>
  <c r="C1354" i="1"/>
  <c r="E1099" i="1"/>
  <c r="D1099" i="1"/>
  <c r="C1099" i="1"/>
  <c r="E1098" i="1"/>
  <c r="D1098" i="1"/>
  <c r="C1098" i="1"/>
  <c r="E771" i="1"/>
  <c r="D771" i="1"/>
  <c r="C771" i="1"/>
  <c r="E1353" i="1"/>
  <c r="D1353" i="1"/>
  <c r="C1353" i="1"/>
  <c r="E1352" i="1"/>
  <c r="D1352" i="1"/>
  <c r="C1352" i="1"/>
  <c r="E864" i="1"/>
  <c r="D864" i="1"/>
  <c r="C864" i="1"/>
  <c r="E770" i="1"/>
  <c r="D770" i="1"/>
  <c r="C770" i="1"/>
  <c r="E675" i="1"/>
  <c r="D675" i="1"/>
  <c r="C675" i="1"/>
  <c r="E863" i="1"/>
  <c r="D863" i="1"/>
  <c r="C863" i="1"/>
  <c r="E1097" i="1"/>
  <c r="D1097" i="1"/>
  <c r="C1097" i="1"/>
  <c r="E862" i="1"/>
  <c r="D862" i="1"/>
  <c r="C862" i="1"/>
  <c r="E769" i="1"/>
  <c r="D769" i="1"/>
  <c r="C769" i="1"/>
  <c r="E1351" i="1"/>
  <c r="D1351" i="1"/>
  <c r="C1351" i="1"/>
  <c r="E568" i="1"/>
  <c r="D568" i="1"/>
  <c r="C568" i="1"/>
  <c r="E567" i="1"/>
  <c r="D567" i="1"/>
  <c r="C567" i="1"/>
  <c r="E960" i="1"/>
  <c r="D960" i="1"/>
  <c r="C960" i="1"/>
  <c r="E469" i="1"/>
  <c r="D469" i="1"/>
  <c r="C469" i="1"/>
  <c r="E1096" i="1"/>
  <c r="D1096" i="1"/>
  <c r="C1096" i="1"/>
  <c r="E1227" i="1"/>
  <c r="D1227" i="1"/>
  <c r="C1227" i="1"/>
  <c r="E959" i="1"/>
  <c r="D959" i="1"/>
  <c r="C959" i="1"/>
  <c r="E674" i="1"/>
  <c r="D674" i="1"/>
  <c r="C674" i="1"/>
  <c r="E1350" i="1"/>
  <c r="D1350" i="1"/>
  <c r="C1350" i="1"/>
  <c r="E1349" i="1"/>
  <c r="D1349" i="1"/>
  <c r="C1349" i="1"/>
  <c r="E1226" i="1"/>
  <c r="D1226" i="1"/>
  <c r="C1226" i="1"/>
  <c r="E1348" i="1"/>
  <c r="D1348" i="1"/>
  <c r="C1348" i="1"/>
  <c r="E673" i="1"/>
  <c r="D673" i="1"/>
  <c r="C673" i="1"/>
  <c r="E1347" i="1"/>
  <c r="D1347" i="1"/>
  <c r="C1347" i="1"/>
  <c r="E861" i="1"/>
  <c r="D861" i="1"/>
  <c r="C861" i="1"/>
  <c r="E468" i="1"/>
  <c r="D468" i="1"/>
  <c r="C468" i="1"/>
  <c r="E1095" i="1"/>
  <c r="D1095" i="1"/>
  <c r="C1095" i="1"/>
  <c r="E29" i="1"/>
  <c r="D29" i="1"/>
  <c r="C29" i="1"/>
  <c r="E672" i="1"/>
  <c r="D672" i="1"/>
  <c r="C672" i="1"/>
  <c r="E671" i="1"/>
  <c r="D671" i="1"/>
  <c r="C671" i="1"/>
  <c r="E768" i="1"/>
  <c r="D768" i="1"/>
  <c r="C768" i="1"/>
  <c r="E1094" i="1"/>
  <c r="D1094" i="1"/>
  <c r="C1094" i="1"/>
  <c r="E173" i="1"/>
  <c r="D173" i="1"/>
  <c r="C173" i="1"/>
  <c r="E1225" i="1"/>
  <c r="D1225" i="1"/>
  <c r="C1225" i="1"/>
  <c r="E82" i="1"/>
  <c r="D82" i="1"/>
  <c r="C82" i="1"/>
  <c r="E312" i="1"/>
  <c r="D312" i="1"/>
  <c r="C312" i="1"/>
  <c r="E1346" i="1"/>
  <c r="D1346" i="1"/>
  <c r="C1346" i="1"/>
  <c r="E566" i="1"/>
  <c r="D566" i="1"/>
  <c r="C566" i="1"/>
  <c r="E403" i="1"/>
  <c r="D403" i="1"/>
  <c r="C403" i="1"/>
  <c r="E1224" i="1"/>
  <c r="D1224" i="1"/>
  <c r="C1224" i="1"/>
  <c r="E172" i="1"/>
  <c r="D172" i="1"/>
  <c r="C172" i="1"/>
  <c r="E565" i="1"/>
  <c r="D565" i="1"/>
  <c r="C565" i="1"/>
  <c r="E767" i="1"/>
  <c r="D767" i="1"/>
  <c r="C767" i="1"/>
  <c r="E171" i="1"/>
  <c r="D171" i="1"/>
  <c r="C171" i="1"/>
  <c r="E766" i="1"/>
  <c r="D766" i="1"/>
  <c r="C766" i="1"/>
  <c r="E1093" i="1"/>
  <c r="D1093" i="1"/>
  <c r="C1093" i="1"/>
  <c r="E311" i="1"/>
  <c r="D311" i="1"/>
  <c r="C311" i="1"/>
  <c r="E1345" i="1"/>
  <c r="D1345" i="1"/>
  <c r="C1345" i="1"/>
  <c r="E860" i="1"/>
  <c r="D860" i="1"/>
  <c r="C860" i="1"/>
  <c r="E765" i="1"/>
  <c r="D765" i="1"/>
  <c r="C765" i="1"/>
  <c r="E467" i="1"/>
  <c r="D467" i="1"/>
  <c r="C467" i="1"/>
  <c r="E1223" i="1"/>
  <c r="D1223" i="1"/>
  <c r="C1223" i="1"/>
  <c r="E1344" i="1"/>
  <c r="D1344" i="1"/>
  <c r="C1344" i="1"/>
  <c r="E564" i="1"/>
  <c r="D564" i="1"/>
  <c r="C564" i="1"/>
  <c r="E81" i="1"/>
  <c r="D81" i="1"/>
  <c r="C81" i="1"/>
  <c r="E670" i="1"/>
  <c r="D670" i="1"/>
  <c r="C670" i="1"/>
  <c r="E563" i="1"/>
  <c r="D563" i="1"/>
  <c r="C563" i="1"/>
  <c r="E402" i="1"/>
  <c r="D402" i="1"/>
  <c r="C402" i="1"/>
  <c r="E1092" i="1"/>
  <c r="D1092" i="1"/>
  <c r="C1092" i="1"/>
  <c r="E764" i="1"/>
  <c r="D764" i="1"/>
  <c r="C764" i="1"/>
  <c r="E669" i="1"/>
  <c r="D669" i="1"/>
  <c r="C669" i="1"/>
  <c r="E401" i="1"/>
  <c r="D401" i="1"/>
  <c r="C401" i="1"/>
  <c r="E170" i="1"/>
  <c r="D170" i="1"/>
  <c r="C170" i="1"/>
  <c r="E562" i="1"/>
  <c r="D562" i="1"/>
  <c r="C562" i="1"/>
  <c r="E169" i="1"/>
  <c r="D169" i="1"/>
  <c r="C169" i="1"/>
  <c r="E561" i="1"/>
  <c r="D561" i="1"/>
  <c r="C561" i="1"/>
  <c r="E80" i="1"/>
  <c r="D80" i="1"/>
  <c r="C80" i="1"/>
  <c r="E1343" i="1"/>
  <c r="D1343" i="1"/>
  <c r="C1343" i="1"/>
  <c r="E1091" i="1"/>
  <c r="D1091" i="1"/>
  <c r="C1091" i="1"/>
  <c r="E168" i="1"/>
  <c r="D168" i="1"/>
  <c r="C168" i="1"/>
  <c r="E1222" i="1"/>
  <c r="D1222" i="1"/>
  <c r="C1222" i="1"/>
  <c r="E560" i="1"/>
  <c r="D560" i="1"/>
  <c r="C560" i="1"/>
  <c r="E1221" i="1"/>
  <c r="D1221" i="1"/>
  <c r="C1221" i="1"/>
  <c r="E763" i="1"/>
  <c r="D763" i="1"/>
  <c r="C763" i="1"/>
  <c r="E255" i="1"/>
  <c r="D255" i="1"/>
  <c r="C255" i="1"/>
  <c r="E958" i="1"/>
  <c r="D958" i="1"/>
  <c r="C958" i="1"/>
  <c r="E762" i="1"/>
  <c r="D762" i="1"/>
  <c r="C762" i="1"/>
  <c r="E957" i="1"/>
  <c r="D957" i="1"/>
  <c r="C957" i="1"/>
  <c r="E254" i="1"/>
  <c r="D254" i="1"/>
  <c r="C254" i="1"/>
  <c r="E956" i="1"/>
  <c r="D956" i="1"/>
  <c r="C956" i="1"/>
  <c r="E1220" i="1"/>
  <c r="D1220" i="1"/>
  <c r="C1220" i="1"/>
  <c r="E559" i="1"/>
  <c r="D559" i="1"/>
  <c r="C559" i="1"/>
  <c r="E859" i="1"/>
  <c r="D859" i="1"/>
  <c r="C859" i="1"/>
  <c r="E1342" i="1"/>
  <c r="D1342" i="1"/>
  <c r="C1342" i="1"/>
  <c r="E1219" i="1"/>
  <c r="D1219" i="1"/>
  <c r="C1219" i="1"/>
  <c r="E761" i="1"/>
  <c r="D761" i="1"/>
  <c r="C761" i="1"/>
  <c r="E1090" i="1"/>
  <c r="D1090" i="1"/>
  <c r="C1090" i="1"/>
  <c r="E310" i="1"/>
  <c r="D310" i="1"/>
  <c r="C310" i="1"/>
  <c r="E1089" i="1"/>
  <c r="D1089" i="1"/>
  <c r="C1089" i="1"/>
  <c r="E1088" i="1"/>
  <c r="D1088" i="1"/>
  <c r="C1088" i="1"/>
  <c r="E558" i="1"/>
  <c r="D558" i="1"/>
  <c r="C558" i="1"/>
  <c r="E167" i="1"/>
  <c r="D167" i="1"/>
  <c r="C167" i="1"/>
  <c r="E279" i="1"/>
  <c r="D279" i="1"/>
  <c r="C279" i="1"/>
  <c r="E955" i="1"/>
  <c r="D955" i="1"/>
  <c r="C955" i="1"/>
  <c r="E858" i="1"/>
  <c r="D858" i="1"/>
  <c r="C858" i="1"/>
  <c r="E1341" i="1"/>
  <c r="D1341" i="1"/>
  <c r="C1341" i="1"/>
  <c r="E233" i="1"/>
  <c r="D233" i="1"/>
  <c r="C233" i="1"/>
  <c r="E1087" i="1"/>
  <c r="D1087" i="1"/>
  <c r="C1087" i="1"/>
  <c r="E1340" i="1"/>
  <c r="D1340" i="1"/>
  <c r="C1340" i="1"/>
  <c r="E13" i="1"/>
  <c r="D13" i="1"/>
  <c r="C13" i="1"/>
  <c r="E1339" i="1"/>
  <c r="D1339" i="1"/>
  <c r="C1339" i="1"/>
  <c r="E166" i="1"/>
  <c r="D166" i="1"/>
  <c r="C166" i="1"/>
  <c r="E760" i="1"/>
  <c r="D760" i="1"/>
  <c r="C760" i="1"/>
  <c r="E557" i="1"/>
  <c r="D557" i="1"/>
  <c r="C557" i="1"/>
  <c r="E340" i="1"/>
  <c r="D340" i="1"/>
  <c r="C340" i="1"/>
  <c r="E165" i="1"/>
  <c r="D165" i="1"/>
  <c r="C165" i="1"/>
  <c r="E278" i="1"/>
  <c r="D278" i="1"/>
  <c r="C278" i="1"/>
  <c r="E1338" i="1"/>
  <c r="D1338" i="1"/>
  <c r="C1338" i="1"/>
  <c r="E1218" i="1"/>
  <c r="D1218" i="1"/>
  <c r="C1218" i="1"/>
  <c r="E400" i="1"/>
  <c r="D400" i="1"/>
  <c r="C400" i="1"/>
  <c r="E1086" i="1"/>
  <c r="D1086" i="1"/>
  <c r="C1086" i="1"/>
  <c r="E1337" i="1"/>
  <c r="D1337" i="1"/>
  <c r="C1337" i="1"/>
  <c r="E668" i="1"/>
  <c r="D668" i="1"/>
  <c r="C668" i="1"/>
  <c r="E759" i="1"/>
  <c r="D759" i="1"/>
  <c r="C759" i="1"/>
  <c r="E309" i="1"/>
  <c r="D309" i="1"/>
  <c r="C309" i="1"/>
  <c r="E1085" i="1"/>
  <c r="D1085" i="1"/>
  <c r="C1085" i="1"/>
  <c r="E954" i="1"/>
  <c r="D954" i="1"/>
  <c r="C954" i="1"/>
  <c r="E758" i="1"/>
  <c r="D758" i="1"/>
  <c r="C758" i="1"/>
  <c r="E79" i="1"/>
  <c r="D79" i="1"/>
  <c r="C79" i="1"/>
  <c r="E1217" i="1"/>
  <c r="D1217" i="1"/>
  <c r="C1217" i="1"/>
  <c r="E164" i="1"/>
  <c r="D164" i="1"/>
  <c r="C164" i="1"/>
  <c r="E1216" i="1"/>
  <c r="D1216" i="1"/>
  <c r="C1216" i="1"/>
  <c r="E857" i="1"/>
  <c r="D857" i="1"/>
  <c r="C857" i="1"/>
  <c r="E1084" i="1"/>
  <c r="D1084" i="1"/>
  <c r="C1084" i="1"/>
  <c r="E163" i="1"/>
  <c r="D163" i="1"/>
  <c r="C163" i="1"/>
  <c r="E308" i="1"/>
  <c r="D308" i="1"/>
  <c r="C308" i="1"/>
  <c r="E1215" i="1"/>
  <c r="D1215" i="1"/>
  <c r="C1215" i="1"/>
  <c r="E667" i="1"/>
  <c r="D667" i="1"/>
  <c r="C667" i="1"/>
  <c r="E466" i="1"/>
  <c r="D466" i="1"/>
  <c r="C466" i="1"/>
  <c r="E953" i="1"/>
  <c r="D953" i="1"/>
  <c r="C953" i="1"/>
  <c r="E465" i="1"/>
  <c r="D465" i="1"/>
  <c r="C465" i="1"/>
  <c r="E464" i="1"/>
  <c r="D464" i="1"/>
  <c r="C464" i="1"/>
  <c r="E78" i="1"/>
  <c r="D78" i="1"/>
  <c r="C78" i="1"/>
  <c r="E757" i="1"/>
  <c r="D757" i="1"/>
  <c r="C757" i="1"/>
  <c r="E1336" i="1"/>
  <c r="D1336" i="1"/>
  <c r="C1336" i="1"/>
  <c r="E1335" i="1"/>
  <c r="D1335" i="1"/>
  <c r="C1335" i="1"/>
  <c r="E1214" i="1"/>
  <c r="D1214" i="1"/>
  <c r="C1214" i="1"/>
  <c r="E556" i="1"/>
  <c r="D556" i="1"/>
  <c r="C556" i="1"/>
  <c r="E1083" i="1"/>
  <c r="D1083" i="1"/>
  <c r="C1083" i="1"/>
  <c r="E1334" i="1"/>
  <c r="D1334" i="1"/>
  <c r="C1334" i="1"/>
  <c r="E1082" i="1"/>
  <c r="D1082" i="1"/>
  <c r="C1082" i="1"/>
  <c r="E1081" i="1"/>
  <c r="D1081" i="1"/>
  <c r="C1081" i="1"/>
  <c r="E952" i="1"/>
  <c r="D952" i="1"/>
  <c r="C952" i="1"/>
  <c r="E951" i="1"/>
  <c r="D951" i="1"/>
  <c r="C951" i="1"/>
  <c r="E307" i="1"/>
  <c r="D307" i="1"/>
  <c r="C307" i="1"/>
  <c r="E306" i="1"/>
  <c r="D306" i="1"/>
  <c r="C306" i="1"/>
  <c r="E756" i="1"/>
  <c r="D756" i="1"/>
  <c r="C756" i="1"/>
  <c r="E463" i="1"/>
  <c r="D463" i="1"/>
  <c r="C463" i="1"/>
  <c r="E462" i="1"/>
  <c r="D462" i="1"/>
  <c r="C462" i="1"/>
  <c r="E162" i="1"/>
  <c r="D162" i="1"/>
  <c r="C162" i="1"/>
  <c r="E232" i="1"/>
  <c r="D232" i="1"/>
  <c r="C232" i="1"/>
  <c r="E950" i="1"/>
  <c r="D950" i="1"/>
  <c r="C950" i="1"/>
  <c r="E277" i="1"/>
  <c r="D277" i="1"/>
  <c r="C277" i="1"/>
  <c r="E1333" i="1"/>
  <c r="D1333" i="1"/>
  <c r="C1333" i="1"/>
  <c r="E1080" i="1"/>
  <c r="D1080" i="1"/>
  <c r="C1080" i="1"/>
  <c r="E555" i="1"/>
  <c r="D555" i="1"/>
  <c r="C555" i="1"/>
  <c r="E666" i="1"/>
  <c r="D666" i="1"/>
  <c r="C666" i="1"/>
  <c r="E949" i="1"/>
  <c r="D949" i="1"/>
  <c r="C949" i="1"/>
  <c r="E1213" i="1"/>
  <c r="D1213" i="1"/>
  <c r="C1213" i="1"/>
  <c r="E1332" i="1"/>
  <c r="D1332" i="1"/>
  <c r="C1332" i="1"/>
  <c r="E1212" i="1"/>
  <c r="D1212" i="1"/>
  <c r="C1212" i="1"/>
  <c r="E856" i="1"/>
  <c r="D856" i="1"/>
  <c r="C856" i="1"/>
  <c r="E77" i="1"/>
  <c r="D77" i="1"/>
  <c r="C77" i="1"/>
  <c r="E855" i="1"/>
  <c r="D855" i="1"/>
  <c r="C855" i="1"/>
  <c r="E1079" i="1"/>
  <c r="D1079" i="1"/>
  <c r="C1079" i="1"/>
  <c r="E948" i="1"/>
  <c r="D948" i="1"/>
  <c r="C948" i="1"/>
  <c r="E161" i="1"/>
  <c r="D161" i="1"/>
  <c r="C161" i="1"/>
  <c r="E369" i="1"/>
  <c r="D369" i="1"/>
  <c r="C369" i="1"/>
  <c r="E1331" i="1"/>
  <c r="D1331" i="1"/>
  <c r="C1331" i="1"/>
  <c r="E1330" i="1"/>
  <c r="D1330" i="1"/>
  <c r="C1330" i="1"/>
  <c r="E1078" i="1"/>
  <c r="D1078" i="1"/>
  <c r="C1078" i="1"/>
  <c r="E1329" i="1"/>
  <c r="D1329" i="1"/>
  <c r="C1329" i="1"/>
  <c r="E368" i="1"/>
  <c r="D368" i="1"/>
  <c r="C368" i="1"/>
  <c r="E755" i="1"/>
  <c r="D755" i="1"/>
  <c r="C755" i="1"/>
  <c r="E1077" i="1"/>
  <c r="D1077" i="1"/>
  <c r="C1077" i="1"/>
  <c r="E231" i="1"/>
  <c r="D231" i="1"/>
  <c r="C231" i="1"/>
  <c r="E461" i="1"/>
  <c r="D461" i="1"/>
  <c r="C461" i="1"/>
  <c r="E947" i="1"/>
  <c r="D947" i="1"/>
  <c r="C947" i="1"/>
  <c r="E854" i="1"/>
  <c r="D854" i="1"/>
  <c r="C854" i="1"/>
  <c r="E946" i="1"/>
  <c r="D946" i="1"/>
  <c r="C946" i="1"/>
  <c r="E554" i="1"/>
  <c r="D554" i="1"/>
  <c r="C554" i="1"/>
  <c r="E253" i="1"/>
  <c r="D253" i="1"/>
  <c r="C253" i="1"/>
  <c r="E945" i="1"/>
  <c r="D945" i="1"/>
  <c r="C945" i="1"/>
  <c r="E553" i="1"/>
  <c r="D553" i="1"/>
  <c r="C553" i="1"/>
  <c r="E944" i="1"/>
  <c r="D944" i="1"/>
  <c r="C944" i="1"/>
  <c r="E160" i="1"/>
  <c r="D160" i="1"/>
  <c r="C160" i="1"/>
  <c r="E665" i="1"/>
  <c r="D665" i="1"/>
  <c r="C665" i="1"/>
  <c r="E552" i="1"/>
  <c r="D552" i="1"/>
  <c r="C552" i="1"/>
  <c r="E159" i="1"/>
  <c r="D159" i="1"/>
  <c r="C159" i="1"/>
  <c r="E664" i="1"/>
  <c r="D664" i="1"/>
  <c r="C664" i="1"/>
  <c r="E1076" i="1"/>
  <c r="D1076" i="1"/>
  <c r="C1076" i="1"/>
  <c r="E551" i="1"/>
  <c r="D551" i="1"/>
  <c r="C551" i="1"/>
  <c r="E943" i="1"/>
  <c r="D943" i="1"/>
  <c r="C943" i="1"/>
  <c r="E550" i="1"/>
  <c r="D550" i="1"/>
  <c r="C550" i="1"/>
  <c r="E41" i="1"/>
  <c r="D41" i="1"/>
  <c r="C41" i="1"/>
  <c r="E158" i="1"/>
  <c r="D158" i="1"/>
  <c r="C158" i="1"/>
  <c r="E754" i="1"/>
  <c r="D754" i="1"/>
  <c r="C754" i="1"/>
  <c r="E367" i="1"/>
  <c r="D367" i="1"/>
  <c r="C367" i="1"/>
  <c r="E1328" i="1"/>
  <c r="D1328" i="1"/>
  <c r="C1328" i="1"/>
  <c r="E1327" i="1"/>
  <c r="D1327" i="1"/>
  <c r="C1327" i="1"/>
  <c r="E1075" i="1"/>
  <c r="D1075" i="1"/>
  <c r="C1075" i="1"/>
  <c r="E942" i="1"/>
  <c r="D942" i="1"/>
  <c r="C942" i="1"/>
  <c r="E1211" i="1"/>
  <c r="D1211" i="1"/>
  <c r="C1211" i="1"/>
  <c r="E853" i="1"/>
  <c r="D853" i="1"/>
  <c r="C853" i="1"/>
  <c r="E76" i="1"/>
  <c r="D76" i="1"/>
  <c r="C76" i="1"/>
  <c r="E663" i="1"/>
  <c r="D663" i="1"/>
  <c r="C663" i="1"/>
  <c r="E157" i="1"/>
  <c r="D157" i="1"/>
  <c r="C157" i="1"/>
  <c r="E1326" i="1"/>
  <c r="D1326" i="1"/>
  <c r="C1326" i="1"/>
  <c r="E662" i="1"/>
  <c r="D662" i="1"/>
  <c r="C662" i="1"/>
  <c r="E156" i="1"/>
  <c r="D156" i="1"/>
  <c r="C156" i="1"/>
  <c r="E941" i="1"/>
  <c r="D941" i="1"/>
  <c r="C941" i="1"/>
  <c r="E75" i="1"/>
  <c r="D75" i="1"/>
  <c r="C75" i="1"/>
  <c r="E852" i="1"/>
  <c r="D852" i="1"/>
  <c r="C852" i="1"/>
  <c r="E1325" i="1"/>
  <c r="D1325" i="1"/>
  <c r="C1325" i="1"/>
  <c r="E940" i="1"/>
  <c r="D940" i="1"/>
  <c r="C940" i="1"/>
  <c r="E939" i="1"/>
  <c r="D939" i="1"/>
  <c r="C939" i="1"/>
  <c r="E1210" i="1"/>
  <c r="D1210" i="1"/>
  <c r="C1210" i="1"/>
  <c r="E753" i="1"/>
  <c r="D753" i="1"/>
  <c r="C753" i="1"/>
  <c r="E74" i="1"/>
  <c r="D74" i="1"/>
  <c r="C74" i="1"/>
  <c r="E155" i="1"/>
  <c r="D155" i="1"/>
  <c r="C155" i="1"/>
  <c r="E851" i="1"/>
  <c r="D851" i="1"/>
  <c r="C851" i="1"/>
  <c r="E305" i="1"/>
  <c r="D305" i="1"/>
  <c r="C305" i="1"/>
  <c r="E850" i="1"/>
  <c r="D850" i="1"/>
  <c r="C850" i="1"/>
  <c r="E1324" i="1"/>
  <c r="D1324" i="1"/>
  <c r="C1324" i="1"/>
  <c r="E1074" i="1"/>
  <c r="D1074" i="1"/>
  <c r="C1074" i="1"/>
  <c r="E661" i="1"/>
  <c r="D661" i="1"/>
  <c r="C661" i="1"/>
  <c r="E460" i="1"/>
  <c r="D460" i="1"/>
  <c r="C460" i="1"/>
  <c r="E399" i="1"/>
  <c r="D399" i="1"/>
  <c r="C399" i="1"/>
  <c r="E1323" i="1"/>
  <c r="D1323" i="1"/>
  <c r="C1323" i="1"/>
  <c r="E73" i="1"/>
  <c r="D73" i="1"/>
  <c r="C73" i="1"/>
  <c r="E72" i="1"/>
  <c r="D72" i="1"/>
  <c r="C72" i="1"/>
  <c r="E849" i="1"/>
  <c r="D849" i="1"/>
  <c r="C849" i="1"/>
  <c r="E459" i="1"/>
  <c r="D459" i="1"/>
  <c r="C459" i="1"/>
  <c r="E276" i="1"/>
  <c r="D276" i="1"/>
  <c r="C276" i="1"/>
  <c r="E1209" i="1"/>
  <c r="D1209" i="1"/>
  <c r="C1209" i="1"/>
  <c r="E230" i="1"/>
  <c r="D230" i="1"/>
  <c r="C230" i="1"/>
  <c r="E1208" i="1"/>
  <c r="D1208" i="1"/>
  <c r="C1208" i="1"/>
  <c r="E154" i="1"/>
  <c r="D154" i="1"/>
  <c r="C154" i="1"/>
  <c r="E458" i="1"/>
  <c r="D458" i="1"/>
  <c r="C458" i="1"/>
  <c r="E848" i="1"/>
  <c r="D848" i="1"/>
  <c r="C848" i="1"/>
  <c r="E549" i="1"/>
  <c r="D549" i="1"/>
  <c r="C549" i="1"/>
  <c r="E660" i="1"/>
  <c r="D660" i="1"/>
  <c r="C660" i="1"/>
  <c r="E1322" i="1"/>
  <c r="D1322" i="1"/>
  <c r="C1322" i="1"/>
  <c r="E752" i="1"/>
  <c r="D752" i="1"/>
  <c r="C752" i="1"/>
  <c r="E548" i="1"/>
  <c r="D548" i="1"/>
  <c r="C548" i="1"/>
  <c r="E153" i="1"/>
  <c r="D153" i="1"/>
  <c r="C153" i="1"/>
  <c r="E152" i="1"/>
  <c r="D152" i="1"/>
  <c r="C152" i="1"/>
  <c r="E547" i="1"/>
  <c r="D547" i="1"/>
  <c r="C547" i="1"/>
  <c r="E847" i="1"/>
  <c r="D847" i="1"/>
  <c r="C847" i="1"/>
  <c r="E398" i="1"/>
  <c r="D398" i="1"/>
  <c r="C398" i="1"/>
  <c r="E1073" i="1"/>
  <c r="D1073" i="1"/>
  <c r="C1073" i="1"/>
  <c r="E846" i="1"/>
  <c r="D846" i="1"/>
  <c r="C846" i="1"/>
  <c r="E1072" i="1"/>
  <c r="D1072" i="1"/>
  <c r="C1072" i="1"/>
  <c r="E845" i="1"/>
  <c r="D845" i="1"/>
  <c r="C845" i="1"/>
  <c r="E457" i="1"/>
  <c r="D457" i="1"/>
  <c r="C457" i="1"/>
  <c r="E151" i="1"/>
  <c r="D151" i="1"/>
  <c r="C151" i="1"/>
  <c r="E1207" i="1"/>
  <c r="D1207" i="1"/>
  <c r="C1207" i="1"/>
  <c r="E456" i="1"/>
  <c r="D456" i="1"/>
  <c r="C456" i="1"/>
  <c r="E659" i="1"/>
  <c r="D659" i="1"/>
  <c r="C659" i="1"/>
  <c r="E751" i="1"/>
  <c r="D751" i="1"/>
  <c r="C751" i="1"/>
  <c r="E1321" i="1"/>
  <c r="D1321" i="1"/>
  <c r="C1321" i="1"/>
  <c r="E844" i="1"/>
  <c r="D844" i="1"/>
  <c r="C844" i="1"/>
  <c r="E150" i="1"/>
  <c r="D150" i="1"/>
  <c r="C150" i="1"/>
  <c r="E40" i="1"/>
  <c r="D40" i="1"/>
  <c r="C40" i="1"/>
  <c r="E252" i="1"/>
  <c r="D252" i="1"/>
  <c r="C252" i="1"/>
  <c r="E938" i="1"/>
  <c r="D938" i="1"/>
  <c r="C938" i="1"/>
  <c r="E1320" i="1"/>
  <c r="D1320" i="1"/>
  <c r="C1320" i="1"/>
  <c r="E397" i="1"/>
  <c r="D397" i="1"/>
  <c r="C397" i="1"/>
  <c r="E658" i="1"/>
  <c r="D658" i="1"/>
  <c r="C658" i="1"/>
  <c r="E750" i="1"/>
  <c r="D750" i="1"/>
  <c r="C750" i="1"/>
  <c r="E1206" i="1"/>
  <c r="D1206" i="1"/>
  <c r="C1206" i="1"/>
  <c r="E1071" i="1"/>
  <c r="D1071" i="1"/>
  <c r="C1071" i="1"/>
  <c r="E455" i="1"/>
  <c r="D455" i="1"/>
  <c r="C455" i="1"/>
  <c r="E843" i="1"/>
  <c r="D843" i="1"/>
  <c r="C843" i="1"/>
  <c r="E71" i="1"/>
  <c r="D71" i="1"/>
  <c r="C71" i="1"/>
  <c r="E1205" i="1"/>
  <c r="D1205" i="1"/>
  <c r="C1205" i="1"/>
  <c r="E454" i="1"/>
  <c r="D454" i="1"/>
  <c r="C454" i="1"/>
  <c r="E842" i="1"/>
  <c r="D842" i="1"/>
  <c r="C842" i="1"/>
  <c r="E1319" i="1"/>
  <c r="D1319" i="1"/>
  <c r="C1319" i="1"/>
  <c r="E657" i="1"/>
  <c r="D657" i="1"/>
  <c r="C657" i="1"/>
  <c r="E749" i="1"/>
  <c r="D749" i="1"/>
  <c r="C749" i="1"/>
  <c r="E1318" i="1"/>
  <c r="D1318" i="1"/>
  <c r="C1318" i="1"/>
  <c r="E453" i="1"/>
  <c r="D453" i="1"/>
  <c r="C453" i="1"/>
  <c r="E251" i="1"/>
  <c r="D251" i="1"/>
  <c r="C251" i="1"/>
  <c r="E1070" i="1"/>
  <c r="D1070" i="1"/>
  <c r="C1070" i="1"/>
  <c r="E452" i="1"/>
  <c r="D452" i="1"/>
  <c r="C452" i="1"/>
  <c r="E250" i="1"/>
  <c r="D250" i="1"/>
  <c r="C250" i="1"/>
  <c r="E546" i="1"/>
  <c r="D546" i="1"/>
  <c r="C546" i="1"/>
  <c r="E1069" i="1"/>
  <c r="D1069" i="1"/>
  <c r="C1069" i="1"/>
  <c r="E1317" i="1"/>
  <c r="D1317" i="1"/>
  <c r="C1317" i="1"/>
  <c r="E366" i="1"/>
  <c r="D366" i="1"/>
  <c r="C366" i="1"/>
  <c r="E937" i="1"/>
  <c r="D937" i="1"/>
  <c r="C937" i="1"/>
  <c r="E451" i="1"/>
  <c r="D451" i="1"/>
  <c r="C451" i="1"/>
  <c r="E545" i="1"/>
  <c r="D545" i="1"/>
  <c r="C545" i="1"/>
  <c r="E1204" i="1"/>
  <c r="D1204" i="1"/>
  <c r="C1204" i="1"/>
  <c r="E1068" i="1"/>
  <c r="D1068" i="1"/>
  <c r="C1068" i="1"/>
  <c r="E149" i="1"/>
  <c r="D149" i="1"/>
  <c r="C149" i="1"/>
  <c r="E1067" i="1"/>
  <c r="D1067" i="1"/>
  <c r="C1067" i="1"/>
  <c r="E70" i="1"/>
  <c r="D70" i="1"/>
  <c r="C70" i="1"/>
  <c r="E249" i="1"/>
  <c r="D249" i="1"/>
  <c r="C249" i="1"/>
  <c r="E148" i="1"/>
  <c r="D148" i="1"/>
  <c r="C148" i="1"/>
  <c r="E304" i="1"/>
  <c r="D304" i="1"/>
  <c r="C304" i="1"/>
  <c r="E841" i="1"/>
  <c r="D841" i="1"/>
  <c r="C841" i="1"/>
  <c r="E936" i="1"/>
  <c r="D936" i="1"/>
  <c r="C936" i="1"/>
  <c r="E1203" i="1"/>
  <c r="D1203" i="1"/>
  <c r="C1203" i="1"/>
  <c r="E69" i="1"/>
  <c r="D69" i="1"/>
  <c r="C69" i="1"/>
  <c r="E68" i="1"/>
  <c r="D68" i="1"/>
  <c r="C68" i="1"/>
  <c r="E748" i="1"/>
  <c r="D748" i="1"/>
  <c r="C748" i="1"/>
  <c r="E1066" i="1"/>
  <c r="D1066" i="1"/>
  <c r="C1066" i="1"/>
  <c r="E1065" i="1"/>
  <c r="D1065" i="1"/>
  <c r="C1065" i="1"/>
  <c r="E544" i="1"/>
  <c r="D544" i="1"/>
  <c r="C544" i="1"/>
  <c r="E656" i="1"/>
  <c r="D656" i="1"/>
  <c r="C656" i="1"/>
  <c r="E1316" i="1"/>
  <c r="D1316" i="1"/>
  <c r="C1316" i="1"/>
  <c r="E450" i="1"/>
  <c r="D450" i="1"/>
  <c r="C450" i="1"/>
  <c r="E655" i="1"/>
  <c r="D655" i="1"/>
  <c r="C655" i="1"/>
  <c r="E1064" i="1"/>
  <c r="D1064" i="1"/>
  <c r="C1064" i="1"/>
  <c r="E147" i="1"/>
  <c r="D147" i="1"/>
  <c r="C147" i="1"/>
  <c r="E67" i="1"/>
  <c r="D67" i="1"/>
  <c r="C67" i="1"/>
  <c r="E66" i="1"/>
  <c r="D66" i="1"/>
  <c r="C66" i="1"/>
  <c r="E654" i="1"/>
  <c r="D654" i="1"/>
  <c r="C654" i="1"/>
  <c r="E146" i="1"/>
  <c r="D146" i="1"/>
  <c r="C146" i="1"/>
  <c r="E543" i="1"/>
  <c r="D543" i="1"/>
  <c r="C543" i="1"/>
  <c r="E542" i="1"/>
  <c r="D542" i="1"/>
  <c r="C542" i="1"/>
  <c r="E541" i="1"/>
  <c r="D541" i="1"/>
  <c r="C541" i="1"/>
  <c r="E540" i="1"/>
  <c r="D540" i="1"/>
  <c r="C540" i="1"/>
  <c r="E145" i="1"/>
  <c r="D145" i="1"/>
  <c r="C145" i="1"/>
  <c r="E144" i="1"/>
  <c r="D144" i="1"/>
  <c r="C144" i="1"/>
  <c r="E65" i="1"/>
  <c r="D65" i="1"/>
  <c r="C65" i="1"/>
  <c r="E248" i="1"/>
  <c r="D248" i="1"/>
  <c r="C248" i="1"/>
  <c r="E143" i="1"/>
  <c r="D143" i="1"/>
  <c r="C143" i="1"/>
  <c r="E539" i="1"/>
  <c r="D539" i="1"/>
  <c r="C539" i="1"/>
  <c r="E653" i="1"/>
  <c r="D653" i="1"/>
  <c r="C653" i="1"/>
  <c r="E840" i="1"/>
  <c r="D840" i="1"/>
  <c r="C840" i="1"/>
  <c r="E1063" i="1"/>
  <c r="D1063" i="1"/>
  <c r="C1063" i="1"/>
  <c r="E839" i="1"/>
  <c r="D839" i="1"/>
  <c r="C839" i="1"/>
  <c r="E652" i="1"/>
  <c r="D652" i="1"/>
  <c r="C652" i="1"/>
  <c r="E396" i="1"/>
  <c r="D396" i="1"/>
  <c r="C396" i="1"/>
  <c r="E247" i="1"/>
  <c r="D247" i="1"/>
  <c r="C247" i="1"/>
  <c r="E1062" i="1"/>
  <c r="D1062" i="1"/>
  <c r="C1062" i="1"/>
  <c r="E303" i="1"/>
  <c r="D303" i="1"/>
  <c r="C303" i="1"/>
  <c r="E449" i="1"/>
  <c r="D449" i="1"/>
  <c r="C449" i="1"/>
  <c r="E1061" i="1"/>
  <c r="D1061" i="1"/>
  <c r="C1061" i="1"/>
  <c r="E448" i="1"/>
  <c r="D448" i="1"/>
  <c r="C448" i="1"/>
  <c r="E1060" i="1"/>
  <c r="D1060" i="1"/>
  <c r="C1060" i="1"/>
  <c r="E1315" i="1"/>
  <c r="D1315" i="1"/>
  <c r="C1315" i="1"/>
  <c r="E142" i="1"/>
  <c r="D142" i="1"/>
  <c r="C142" i="1"/>
  <c r="E651" i="1"/>
  <c r="D651" i="1"/>
  <c r="C651" i="1"/>
  <c r="E650" i="1"/>
  <c r="D650" i="1"/>
  <c r="C650" i="1"/>
  <c r="E935" i="1"/>
  <c r="D935" i="1"/>
  <c r="C935" i="1"/>
  <c r="E1202" i="1"/>
  <c r="D1202" i="1"/>
  <c r="C1202" i="1"/>
  <c r="E1059" i="1"/>
  <c r="D1059" i="1"/>
  <c r="C1059" i="1"/>
  <c r="E1058" i="1"/>
  <c r="D1058" i="1"/>
  <c r="C1058" i="1"/>
  <c r="E275" i="1"/>
  <c r="D275" i="1"/>
  <c r="C275" i="1"/>
  <c r="E447" i="1"/>
  <c r="D447" i="1"/>
  <c r="C447" i="1"/>
  <c r="E229" i="1"/>
  <c r="D229" i="1"/>
  <c r="C229" i="1"/>
  <c r="E141" i="1"/>
  <c r="D141" i="1"/>
  <c r="C141" i="1"/>
  <c r="E934" i="1"/>
  <c r="D934" i="1"/>
  <c r="C934" i="1"/>
  <c r="E747" i="1"/>
  <c r="D747" i="1"/>
  <c r="C747" i="1"/>
  <c r="E746" i="1"/>
  <c r="D746" i="1"/>
  <c r="C746" i="1"/>
  <c r="E933" i="1"/>
  <c r="D933" i="1"/>
  <c r="C933" i="1"/>
  <c r="E21" i="1"/>
  <c r="D21" i="1"/>
  <c r="C21" i="1"/>
  <c r="E932" i="1"/>
  <c r="D932" i="1"/>
  <c r="C932" i="1"/>
  <c r="E140" i="1"/>
  <c r="D140" i="1"/>
  <c r="C140" i="1"/>
  <c r="E745" i="1"/>
  <c r="D745" i="1"/>
  <c r="C745" i="1"/>
  <c r="E649" i="1"/>
  <c r="D649" i="1"/>
  <c r="C649" i="1"/>
  <c r="E302" i="1"/>
  <c r="D302" i="1"/>
  <c r="C302" i="1"/>
  <c r="E64" i="1"/>
  <c r="D64" i="1"/>
  <c r="C64" i="1"/>
  <c r="E63" i="1"/>
  <c r="D63" i="1"/>
  <c r="C63" i="1"/>
  <c r="E931" i="1"/>
  <c r="D931" i="1"/>
  <c r="C931" i="1"/>
  <c r="E446" i="1"/>
  <c r="D446" i="1"/>
  <c r="C446" i="1"/>
  <c r="E1057" i="1"/>
  <c r="D1057" i="1"/>
  <c r="C1057" i="1"/>
  <c r="E1314" i="1"/>
  <c r="D1314" i="1"/>
  <c r="C1314" i="1"/>
  <c r="E1056" i="1"/>
  <c r="D1056" i="1"/>
  <c r="C1056" i="1"/>
  <c r="E365" i="1"/>
  <c r="D365" i="1"/>
  <c r="C365" i="1"/>
  <c r="E1055" i="1"/>
  <c r="D1055" i="1"/>
  <c r="C1055" i="1"/>
  <c r="E246" i="1"/>
  <c r="D246" i="1"/>
  <c r="C246" i="1"/>
  <c r="E1201" i="1"/>
  <c r="D1201" i="1"/>
  <c r="C1201" i="1"/>
  <c r="E648" i="1"/>
  <c r="D648" i="1"/>
  <c r="C648" i="1"/>
  <c r="E62" i="1"/>
  <c r="D62" i="1"/>
  <c r="C62" i="1"/>
  <c r="E1200" i="1"/>
  <c r="D1200" i="1"/>
  <c r="C1200" i="1"/>
  <c r="E1054" i="1"/>
  <c r="D1054" i="1"/>
  <c r="C1054" i="1"/>
  <c r="E838" i="1"/>
  <c r="D838" i="1"/>
  <c r="C838" i="1"/>
  <c r="E274" i="1"/>
  <c r="D274" i="1"/>
  <c r="C274" i="1"/>
  <c r="E445" i="1"/>
  <c r="D445" i="1"/>
  <c r="C445" i="1"/>
  <c r="E301" i="1"/>
  <c r="D301" i="1"/>
  <c r="C301" i="1"/>
  <c r="E1313" i="1"/>
  <c r="D1313" i="1"/>
  <c r="C1313" i="1"/>
  <c r="E1312" i="1"/>
  <c r="D1312" i="1"/>
  <c r="C1312" i="1"/>
  <c r="E1311" i="1"/>
  <c r="D1311" i="1"/>
  <c r="C1311" i="1"/>
  <c r="E1310" i="1"/>
  <c r="D1310" i="1"/>
  <c r="C1310" i="1"/>
  <c r="E1309" i="1"/>
  <c r="D1309" i="1"/>
  <c r="C1309" i="1"/>
  <c r="E1053" i="1"/>
  <c r="D1053" i="1"/>
  <c r="C1053" i="1"/>
  <c r="E837" i="1"/>
  <c r="D837" i="1"/>
  <c r="C837" i="1"/>
  <c r="E395" i="1"/>
  <c r="D395" i="1"/>
  <c r="C395" i="1"/>
  <c r="E538" i="1"/>
  <c r="D538" i="1"/>
  <c r="C538" i="1"/>
  <c r="E1199" i="1"/>
  <c r="D1199" i="1"/>
  <c r="C1199" i="1"/>
  <c r="E1308" i="1"/>
  <c r="D1308" i="1"/>
  <c r="C1308" i="1"/>
  <c r="E1052" i="1"/>
  <c r="D1052" i="1"/>
  <c r="C1052" i="1"/>
  <c r="E836" i="1"/>
  <c r="D836" i="1"/>
  <c r="C836" i="1"/>
  <c r="E537" i="1"/>
  <c r="D537" i="1"/>
  <c r="C537" i="1"/>
  <c r="E1307" i="1"/>
  <c r="D1307" i="1"/>
  <c r="C1307" i="1"/>
  <c r="E300" i="1"/>
  <c r="D300" i="1"/>
  <c r="C300" i="1"/>
  <c r="E1198" i="1"/>
  <c r="D1198" i="1"/>
  <c r="C1198" i="1"/>
  <c r="E139" i="1"/>
  <c r="D139" i="1"/>
  <c r="C139" i="1"/>
  <c r="E1197" i="1"/>
  <c r="D1197" i="1"/>
  <c r="C1197" i="1"/>
  <c r="E1306" i="1"/>
  <c r="D1306" i="1"/>
  <c r="C1306" i="1"/>
  <c r="E835" i="1"/>
  <c r="D835" i="1"/>
  <c r="C835" i="1"/>
  <c r="E1305" i="1"/>
  <c r="D1305" i="1"/>
  <c r="C1305" i="1"/>
  <c r="E744" i="1"/>
  <c r="D744" i="1"/>
  <c r="C744" i="1"/>
  <c r="E17" i="1"/>
  <c r="D17" i="1"/>
  <c r="C17" i="1"/>
  <c r="E61" i="1"/>
  <c r="D61" i="1"/>
  <c r="C61" i="1"/>
  <c r="E394" i="1"/>
  <c r="D394" i="1"/>
  <c r="C394" i="1"/>
  <c r="E1304" i="1"/>
  <c r="D1304" i="1"/>
  <c r="C1304" i="1"/>
  <c r="E647" i="1"/>
  <c r="D647" i="1"/>
  <c r="C647" i="1"/>
  <c r="E930" i="1"/>
  <c r="D930" i="1"/>
  <c r="C930" i="1"/>
  <c r="E39" i="1"/>
  <c r="D39" i="1"/>
  <c r="C39" i="1"/>
  <c r="E536" i="1"/>
  <c r="D536" i="1"/>
  <c r="C536" i="1"/>
  <c r="E444" i="1"/>
  <c r="D444" i="1"/>
  <c r="C444" i="1"/>
  <c r="E929" i="1"/>
  <c r="D929" i="1"/>
  <c r="C929" i="1"/>
  <c r="E1051" i="1"/>
  <c r="D1051" i="1"/>
  <c r="C1051" i="1"/>
  <c r="E1050" i="1"/>
  <c r="D1050" i="1"/>
  <c r="C1050" i="1"/>
  <c r="E834" i="1"/>
  <c r="D834" i="1"/>
  <c r="C834" i="1"/>
  <c r="E1196" i="1"/>
  <c r="D1196" i="1"/>
  <c r="C1196" i="1"/>
  <c r="E393" i="1"/>
  <c r="D393" i="1"/>
  <c r="C393" i="1"/>
  <c r="E535" i="1"/>
  <c r="D535" i="1"/>
  <c r="C535" i="1"/>
  <c r="E928" i="1"/>
  <c r="D928" i="1"/>
  <c r="C928" i="1"/>
  <c r="E646" i="1"/>
  <c r="D646" i="1"/>
  <c r="C646" i="1"/>
  <c r="E534" i="1"/>
  <c r="D534" i="1"/>
  <c r="C534" i="1"/>
  <c r="E1303" i="1"/>
  <c r="D1303" i="1"/>
  <c r="C1303" i="1"/>
  <c r="E743" i="1"/>
  <c r="D743" i="1"/>
  <c r="C743" i="1"/>
  <c r="E443" i="1"/>
  <c r="D443" i="1"/>
  <c r="C443" i="1"/>
  <c r="E1302" i="1"/>
  <c r="D1302" i="1"/>
  <c r="C1302" i="1"/>
  <c r="E1195" i="1"/>
  <c r="D1195" i="1"/>
  <c r="C1195" i="1"/>
  <c r="E1049" i="1"/>
  <c r="D1049" i="1"/>
  <c r="C1049" i="1"/>
  <c r="E442" i="1"/>
  <c r="D442" i="1"/>
  <c r="C442" i="1"/>
  <c r="E138" i="1"/>
  <c r="D138" i="1"/>
  <c r="C138" i="1"/>
  <c r="E1048" i="1"/>
  <c r="D1048" i="1"/>
  <c r="C1048" i="1"/>
  <c r="E533" i="1"/>
  <c r="D533" i="1"/>
  <c r="C533" i="1"/>
  <c r="E299" i="1"/>
  <c r="D299" i="1"/>
  <c r="C299" i="1"/>
  <c r="E1194" i="1"/>
  <c r="D1194" i="1"/>
  <c r="C1194" i="1"/>
  <c r="E1047" i="1"/>
  <c r="D1047" i="1"/>
  <c r="C1047" i="1"/>
  <c r="E645" i="1"/>
  <c r="D645" i="1"/>
  <c r="C645" i="1"/>
  <c r="E6" i="1"/>
  <c r="D6" i="1"/>
  <c r="C6" i="1"/>
  <c r="E532" i="1"/>
  <c r="D532" i="1"/>
  <c r="C532" i="1"/>
  <c r="E1193" i="1"/>
  <c r="D1193" i="1"/>
  <c r="C1193" i="1"/>
  <c r="E927" i="1"/>
  <c r="D927" i="1"/>
  <c r="C927" i="1"/>
  <c r="E1046" i="1"/>
  <c r="D1046" i="1"/>
  <c r="C1046" i="1"/>
  <c r="E644" i="1"/>
  <c r="D644" i="1"/>
  <c r="C644" i="1"/>
  <c r="E392" i="1"/>
  <c r="D392" i="1"/>
  <c r="C392" i="1"/>
  <c r="E531" i="1"/>
  <c r="D531" i="1"/>
  <c r="C531" i="1"/>
  <c r="E391" i="1"/>
  <c r="D391" i="1"/>
  <c r="C391" i="1"/>
  <c r="E1192" i="1"/>
  <c r="D1192" i="1"/>
  <c r="C1192" i="1"/>
  <c r="E1301" i="1"/>
  <c r="D1301" i="1"/>
  <c r="C1301" i="1"/>
  <c r="E1045" i="1"/>
  <c r="D1045" i="1"/>
  <c r="C1045" i="1"/>
  <c r="E339" i="1"/>
  <c r="D339" i="1"/>
  <c r="C339" i="1"/>
  <c r="E1191" i="1"/>
  <c r="D1191" i="1"/>
  <c r="C1191" i="1"/>
  <c r="E530" i="1"/>
  <c r="D530" i="1"/>
  <c r="C530" i="1"/>
  <c r="E926" i="1"/>
  <c r="D926" i="1"/>
  <c r="C926" i="1"/>
  <c r="E60" i="1"/>
  <c r="D60" i="1"/>
  <c r="C60" i="1"/>
  <c r="E59" i="1"/>
  <c r="D59" i="1"/>
  <c r="C59" i="1"/>
  <c r="E1300" i="1"/>
  <c r="D1300" i="1"/>
  <c r="C1300" i="1"/>
  <c r="E742" i="1"/>
  <c r="D742" i="1"/>
  <c r="C742" i="1"/>
  <c r="E390" i="1"/>
  <c r="D390" i="1"/>
  <c r="C390" i="1"/>
  <c r="E529" i="1"/>
  <c r="D529" i="1"/>
  <c r="C529" i="1"/>
  <c r="E528" i="1"/>
  <c r="D528" i="1"/>
  <c r="C528" i="1"/>
  <c r="E245" i="1"/>
  <c r="D245" i="1"/>
  <c r="C245" i="1"/>
  <c r="E527" i="1"/>
  <c r="D527" i="1"/>
  <c r="C527" i="1"/>
  <c r="E526" i="1"/>
  <c r="D526" i="1"/>
  <c r="C526" i="1"/>
  <c r="E1190" i="1"/>
  <c r="D1190" i="1"/>
  <c r="C1190" i="1"/>
  <c r="E643" i="1"/>
  <c r="D643" i="1"/>
  <c r="C643" i="1"/>
  <c r="E137" i="1"/>
  <c r="D137" i="1"/>
  <c r="C137" i="1"/>
  <c r="E925" i="1"/>
  <c r="D925" i="1"/>
  <c r="C925" i="1"/>
  <c r="E1044" i="1"/>
  <c r="D1044" i="1"/>
  <c r="C1044" i="1"/>
  <c r="E1043" i="1"/>
  <c r="D1043" i="1"/>
  <c r="C1043" i="1"/>
  <c r="E58" i="1"/>
  <c r="D58" i="1"/>
  <c r="C58" i="1"/>
  <c r="E389" i="1"/>
  <c r="D389" i="1"/>
  <c r="C389" i="1"/>
  <c r="E1042" i="1"/>
  <c r="D1042" i="1"/>
  <c r="C1042" i="1"/>
  <c r="E1041" i="1"/>
  <c r="D1041" i="1"/>
  <c r="C1041" i="1"/>
  <c r="E525" i="1"/>
  <c r="D525" i="1"/>
  <c r="C525" i="1"/>
  <c r="E1040" i="1"/>
  <c r="D1040" i="1"/>
  <c r="C1040" i="1"/>
  <c r="E924" i="1"/>
  <c r="D924" i="1"/>
  <c r="C924" i="1"/>
  <c r="E923" i="1"/>
  <c r="D923" i="1"/>
  <c r="C923" i="1"/>
  <c r="E1039" i="1"/>
  <c r="D1039" i="1"/>
  <c r="C1039" i="1"/>
  <c r="E642" i="1"/>
  <c r="D642" i="1"/>
  <c r="C642" i="1"/>
  <c r="E922" i="1"/>
  <c r="D922" i="1"/>
  <c r="C922" i="1"/>
  <c r="E524" i="1"/>
  <c r="D524" i="1"/>
  <c r="C524" i="1"/>
  <c r="E1299" i="1"/>
  <c r="D1299" i="1"/>
  <c r="C1299" i="1"/>
  <c r="E1298" i="1"/>
  <c r="D1298" i="1"/>
  <c r="C1298" i="1"/>
  <c r="E523" i="1"/>
  <c r="D523" i="1"/>
  <c r="C523" i="1"/>
  <c r="E641" i="1"/>
  <c r="D641" i="1"/>
  <c r="C641" i="1"/>
  <c r="E1189" i="1"/>
  <c r="D1189" i="1"/>
  <c r="C1189" i="1"/>
  <c r="E921" i="1"/>
  <c r="D921" i="1"/>
  <c r="C921" i="1"/>
  <c r="E441" i="1"/>
  <c r="D441" i="1"/>
  <c r="C441" i="1"/>
  <c r="E136" i="1"/>
  <c r="D136" i="1"/>
  <c r="C136" i="1"/>
  <c r="E135" i="1"/>
  <c r="D135" i="1"/>
  <c r="C135" i="1"/>
  <c r="E833" i="1"/>
  <c r="D833" i="1"/>
  <c r="C833" i="1"/>
  <c r="E1297" i="1"/>
  <c r="D1297" i="1"/>
  <c r="C1297" i="1"/>
  <c r="E522" i="1"/>
  <c r="D522" i="1"/>
  <c r="C522" i="1"/>
  <c r="E1296" i="1"/>
  <c r="D1296" i="1"/>
  <c r="C1296" i="1"/>
  <c r="E244" i="1"/>
  <c r="D244" i="1"/>
  <c r="C244" i="1"/>
  <c r="E134" i="1"/>
  <c r="D134" i="1"/>
  <c r="C134" i="1"/>
  <c r="E521" i="1"/>
  <c r="D521" i="1"/>
  <c r="C521" i="1"/>
  <c r="E440" i="1"/>
  <c r="D440" i="1"/>
  <c r="C440" i="1"/>
  <c r="E388" i="1"/>
  <c r="D388" i="1"/>
  <c r="C388" i="1"/>
  <c r="E133" i="1"/>
  <c r="D133" i="1"/>
  <c r="C133" i="1"/>
  <c r="E364" i="1"/>
  <c r="D364" i="1"/>
  <c r="C364" i="1"/>
  <c r="E640" i="1"/>
  <c r="D640" i="1"/>
  <c r="C640" i="1"/>
  <c r="E639" i="1"/>
  <c r="D639" i="1"/>
  <c r="C639" i="1"/>
  <c r="E832" i="1"/>
  <c r="D832" i="1"/>
  <c r="C832" i="1"/>
  <c r="E338" i="1"/>
  <c r="D338" i="1"/>
  <c r="C338" i="1"/>
  <c r="E741" i="1"/>
  <c r="D741" i="1"/>
  <c r="C741" i="1"/>
  <c r="E1038" i="1"/>
  <c r="D1038" i="1"/>
  <c r="C1038" i="1"/>
  <c r="E520" i="1"/>
  <c r="D520" i="1"/>
  <c r="C520" i="1"/>
  <c r="E132" i="1"/>
  <c r="D132" i="1"/>
  <c r="C132" i="1"/>
  <c r="E1037" i="1"/>
  <c r="D1037" i="1"/>
  <c r="C1037" i="1"/>
  <c r="E243" i="1"/>
  <c r="D243" i="1"/>
  <c r="C243" i="1"/>
  <c r="E920" i="1"/>
  <c r="D920" i="1"/>
  <c r="C920" i="1"/>
  <c r="E298" i="1"/>
  <c r="D298" i="1"/>
  <c r="C298" i="1"/>
  <c r="E1036" i="1"/>
  <c r="D1036" i="1"/>
  <c r="C1036" i="1"/>
  <c r="E439" i="1"/>
  <c r="D439" i="1"/>
  <c r="C439" i="1"/>
  <c r="E131" i="1"/>
  <c r="D131" i="1"/>
  <c r="C131" i="1"/>
  <c r="E519" i="1"/>
  <c r="D519" i="1"/>
  <c r="C519" i="1"/>
  <c r="E438" i="1"/>
  <c r="D438" i="1"/>
  <c r="C438" i="1"/>
  <c r="E130" i="1"/>
  <c r="D130" i="1"/>
  <c r="C130" i="1"/>
  <c r="E740" i="1"/>
  <c r="D740" i="1"/>
  <c r="C740" i="1"/>
  <c r="E638" i="1"/>
  <c r="D638" i="1"/>
  <c r="C638" i="1"/>
  <c r="E1035" i="1"/>
  <c r="D1035" i="1"/>
  <c r="C1035" i="1"/>
  <c r="E297" i="1"/>
  <c r="D297" i="1"/>
  <c r="C297" i="1"/>
  <c r="E1188" i="1"/>
  <c r="D1188" i="1"/>
  <c r="C1188" i="1"/>
  <c r="E1295" i="1"/>
  <c r="D1295" i="1"/>
  <c r="C1295" i="1"/>
  <c r="E129" i="1"/>
  <c r="D129" i="1"/>
  <c r="C129" i="1"/>
  <c r="E1034" i="1"/>
  <c r="D1034" i="1"/>
  <c r="C1034" i="1"/>
  <c r="E437" i="1"/>
  <c r="D437" i="1"/>
  <c r="C437" i="1"/>
  <c r="E518" i="1"/>
  <c r="D518" i="1"/>
  <c r="C518" i="1"/>
  <c r="E273" i="1"/>
  <c r="D273" i="1"/>
  <c r="C273" i="1"/>
  <c r="E128" i="1"/>
  <c r="D128" i="1"/>
  <c r="C128" i="1"/>
  <c r="E1187" i="1"/>
  <c r="D1187" i="1"/>
  <c r="C1187" i="1"/>
  <c r="E57" i="1"/>
  <c r="D57" i="1"/>
  <c r="C57" i="1"/>
  <c r="E127" i="1"/>
  <c r="D127" i="1"/>
  <c r="C127" i="1"/>
  <c r="E517" i="1"/>
  <c r="D517" i="1"/>
  <c r="C517" i="1"/>
  <c r="E436" i="1"/>
  <c r="D436" i="1"/>
  <c r="C436" i="1"/>
  <c r="E516" i="1"/>
  <c r="D516" i="1"/>
  <c r="C516" i="1"/>
  <c r="E739" i="1"/>
  <c r="D739" i="1"/>
  <c r="C739" i="1"/>
  <c r="E637" i="1"/>
  <c r="D637" i="1"/>
  <c r="C637" i="1"/>
  <c r="E738" i="1"/>
  <c r="D738" i="1"/>
  <c r="C738" i="1"/>
  <c r="E272" i="1"/>
  <c r="D272" i="1"/>
  <c r="C272" i="1"/>
  <c r="E1294" i="1"/>
  <c r="D1294" i="1"/>
  <c r="C1294" i="1"/>
  <c r="E242" i="1"/>
  <c r="D242" i="1"/>
  <c r="C242" i="1"/>
  <c r="E435" i="1"/>
  <c r="D435" i="1"/>
  <c r="C435" i="1"/>
  <c r="E515" i="1"/>
  <c r="D515" i="1"/>
  <c r="C515" i="1"/>
  <c r="E636" i="1"/>
  <c r="D636" i="1"/>
  <c r="C636" i="1"/>
  <c r="E514" i="1"/>
  <c r="D514" i="1"/>
  <c r="C514" i="1"/>
  <c r="E635" i="1"/>
  <c r="D635" i="1"/>
  <c r="C635" i="1"/>
  <c r="E634" i="1"/>
  <c r="D634" i="1"/>
  <c r="C634" i="1"/>
  <c r="E1293" i="1"/>
  <c r="D1293" i="1"/>
  <c r="C1293" i="1"/>
  <c r="E56" i="1"/>
  <c r="D56" i="1"/>
  <c r="C56" i="1"/>
  <c r="E1033" i="1"/>
  <c r="D1033" i="1"/>
  <c r="C1033" i="1"/>
  <c r="E1292" i="1"/>
  <c r="D1292" i="1"/>
  <c r="C1292" i="1"/>
  <c r="E126" i="1"/>
  <c r="D126" i="1"/>
  <c r="C126" i="1"/>
  <c r="E919" i="1"/>
  <c r="D919" i="1"/>
  <c r="C919" i="1"/>
  <c r="E434" i="1"/>
  <c r="D434" i="1"/>
  <c r="C434" i="1"/>
  <c r="E337" i="1"/>
  <c r="D337" i="1"/>
  <c r="C337" i="1"/>
  <c r="E387" i="1"/>
  <c r="D387" i="1"/>
  <c r="C387" i="1"/>
  <c r="E1186" i="1"/>
  <c r="D1186" i="1"/>
  <c r="C1186" i="1"/>
  <c r="E55" i="1"/>
  <c r="D55" i="1"/>
  <c r="C55" i="1"/>
  <c r="E1032" i="1"/>
  <c r="D1032" i="1"/>
  <c r="C1032" i="1"/>
  <c r="E633" i="1"/>
  <c r="D633" i="1"/>
  <c r="C633" i="1"/>
  <c r="E632" i="1"/>
  <c r="D632" i="1"/>
  <c r="C632" i="1"/>
  <c r="E1291" i="1"/>
  <c r="D1291" i="1"/>
  <c r="C1291" i="1"/>
  <c r="E125" i="1"/>
  <c r="D125" i="1"/>
  <c r="C125" i="1"/>
  <c r="E1185" i="1"/>
  <c r="D1185" i="1"/>
  <c r="C1185" i="1"/>
  <c r="E228" i="1"/>
  <c r="D228" i="1"/>
  <c r="C228" i="1"/>
  <c r="E513" i="1"/>
  <c r="D513" i="1"/>
  <c r="C513" i="1"/>
  <c r="E1184" i="1"/>
  <c r="D1184" i="1"/>
  <c r="C1184" i="1"/>
  <c r="E918" i="1"/>
  <c r="D918" i="1"/>
  <c r="C918" i="1"/>
  <c r="E512" i="1"/>
  <c r="D512" i="1"/>
  <c r="C512" i="1"/>
  <c r="E631" i="1"/>
  <c r="D631" i="1"/>
  <c r="C631" i="1"/>
  <c r="E917" i="1"/>
  <c r="D917" i="1"/>
  <c r="C917" i="1"/>
  <c r="E916" i="1"/>
  <c r="D916" i="1"/>
  <c r="C916" i="1"/>
  <c r="E737" i="1"/>
  <c r="D737" i="1"/>
  <c r="C737" i="1"/>
  <c r="E736" i="1"/>
  <c r="D736" i="1"/>
  <c r="C736" i="1"/>
  <c r="E630" i="1"/>
  <c r="D630" i="1"/>
  <c r="C630" i="1"/>
  <c r="E1290" i="1"/>
  <c r="D1290" i="1"/>
  <c r="C1290" i="1"/>
  <c r="E241" i="1"/>
  <c r="D241" i="1"/>
  <c r="C241" i="1"/>
  <c r="E735" i="1"/>
  <c r="D735" i="1"/>
  <c r="C735" i="1"/>
  <c r="E734" i="1"/>
  <c r="D734" i="1"/>
  <c r="C734" i="1"/>
  <c r="E831" i="1"/>
  <c r="D831" i="1"/>
  <c r="C831" i="1"/>
  <c r="E433" i="1"/>
  <c r="D433" i="1"/>
  <c r="C433" i="1"/>
  <c r="E1289" i="1"/>
  <c r="D1289" i="1"/>
  <c r="C1289" i="1"/>
  <c r="E915" i="1"/>
  <c r="D915" i="1"/>
  <c r="C915" i="1"/>
  <c r="E1183" i="1"/>
  <c r="D1183" i="1"/>
  <c r="C1183" i="1"/>
  <c r="E511" i="1"/>
  <c r="D511" i="1"/>
  <c r="C511" i="1"/>
  <c r="E296" i="1"/>
  <c r="D296" i="1"/>
  <c r="C296" i="1"/>
  <c r="E1031" i="1"/>
  <c r="D1031" i="1"/>
  <c r="C1031" i="1"/>
  <c r="E1182" i="1"/>
  <c r="D1182" i="1"/>
  <c r="C1182" i="1"/>
  <c r="E733" i="1"/>
  <c r="D733" i="1"/>
  <c r="C733" i="1"/>
  <c r="E732" i="1"/>
  <c r="D732" i="1"/>
  <c r="C732" i="1"/>
  <c r="E386" i="1"/>
  <c r="D386" i="1"/>
  <c r="C386" i="1"/>
  <c r="E54" i="1"/>
  <c r="D54" i="1"/>
  <c r="C54" i="1"/>
  <c r="E830" i="1"/>
  <c r="D830" i="1"/>
  <c r="C830" i="1"/>
  <c r="E124" i="1"/>
  <c r="D124" i="1"/>
  <c r="C124" i="1"/>
  <c r="E28" i="1"/>
  <c r="D28" i="1"/>
  <c r="C28" i="1"/>
  <c r="E1181" i="1"/>
  <c r="D1181" i="1"/>
  <c r="C1181" i="1"/>
  <c r="E510" i="1"/>
  <c r="D510" i="1"/>
  <c r="C510" i="1"/>
  <c r="E295" i="1"/>
  <c r="D295" i="1"/>
  <c r="C295" i="1"/>
  <c r="E336" i="1"/>
  <c r="D336" i="1"/>
  <c r="C336" i="1"/>
  <c r="E1180" i="1"/>
  <c r="D1180" i="1"/>
  <c r="C1180" i="1"/>
  <c r="E363" i="1"/>
  <c r="D363" i="1"/>
  <c r="C363" i="1"/>
  <c r="E240" i="1"/>
  <c r="D240" i="1"/>
  <c r="C240" i="1"/>
  <c r="E362" i="1"/>
  <c r="D362" i="1"/>
  <c r="C362" i="1"/>
  <c r="E914" i="1"/>
  <c r="D914" i="1"/>
  <c r="C914" i="1"/>
  <c r="E1030" i="1"/>
  <c r="D1030" i="1"/>
  <c r="C1030" i="1"/>
  <c r="E509" i="1"/>
  <c r="D509" i="1"/>
  <c r="C509" i="1"/>
  <c r="E731" i="1"/>
  <c r="D731" i="1"/>
  <c r="C731" i="1"/>
  <c r="E730" i="1"/>
  <c r="D730" i="1"/>
  <c r="C730" i="1"/>
  <c r="E1029" i="1"/>
  <c r="D1029" i="1"/>
  <c r="C1029" i="1"/>
  <c r="E913" i="1"/>
  <c r="D913" i="1"/>
  <c r="C913" i="1"/>
  <c r="E912" i="1"/>
  <c r="D912" i="1"/>
  <c r="C912" i="1"/>
  <c r="E361" i="1"/>
  <c r="D361" i="1"/>
  <c r="C361" i="1"/>
  <c r="E271" i="1"/>
  <c r="D271" i="1"/>
  <c r="C271" i="1"/>
  <c r="E432" i="1"/>
  <c r="D432" i="1"/>
  <c r="C432" i="1"/>
  <c r="E629" i="1"/>
  <c r="D629" i="1"/>
  <c r="C629" i="1"/>
  <c r="E431" i="1"/>
  <c r="D431" i="1"/>
  <c r="C431" i="1"/>
  <c r="E53" i="1"/>
  <c r="D53" i="1"/>
  <c r="C53" i="1"/>
  <c r="E335" i="1"/>
  <c r="D335" i="1"/>
  <c r="C335" i="1"/>
  <c r="E385" i="1"/>
  <c r="D385" i="1"/>
  <c r="C385" i="1"/>
  <c r="E123" i="1"/>
  <c r="D123" i="1"/>
  <c r="C123" i="1"/>
  <c r="E294" i="1"/>
  <c r="D294" i="1"/>
  <c r="C294" i="1"/>
  <c r="E508" i="1"/>
  <c r="D508" i="1"/>
  <c r="C508" i="1"/>
</calcChain>
</file>

<file path=xl/sharedStrings.xml><?xml version="1.0" encoding="utf-8"?>
<sst xmlns="http://schemas.openxmlformats.org/spreadsheetml/2006/main" count="1472" uniqueCount="40">
  <si>
    <t>报考岗位</t>
  </si>
  <si>
    <t>姓名</t>
  </si>
  <si>
    <t>性别</t>
  </si>
  <si>
    <t>出生年月</t>
  </si>
  <si>
    <t>0108_初中生物</t>
  </si>
  <si>
    <t>0113_高中政治</t>
  </si>
  <si>
    <t>0117_高中化学</t>
  </si>
  <si>
    <t>0110_高中语文</t>
  </si>
  <si>
    <t>0112_高中英语</t>
  </si>
  <si>
    <t>0118_高中生物</t>
  </si>
  <si>
    <t>0109_初中体育</t>
  </si>
  <si>
    <t>0107_初中物理</t>
  </si>
  <si>
    <t>0114_高中历史</t>
  </si>
  <si>
    <t>0111_高中数学</t>
  </si>
  <si>
    <t>0104_初中政治</t>
  </si>
  <si>
    <t>0103_初中英语</t>
  </si>
  <si>
    <t>0106_初中地理</t>
  </si>
  <si>
    <t>0115_高中地理</t>
  </si>
  <si>
    <t>0102_初中数学</t>
  </si>
  <si>
    <t>0209_初中体育</t>
  </si>
  <si>
    <t>0105_初中历史</t>
  </si>
  <si>
    <t>0101_初中语文</t>
  </si>
  <si>
    <t>0116_高中物理</t>
  </si>
  <si>
    <t>0217_高中化学</t>
  </si>
  <si>
    <t>0203_初中英语</t>
  </si>
  <si>
    <t>0212_高中英语</t>
  </si>
  <si>
    <t>0211_高中数学</t>
  </si>
  <si>
    <t>0215_高中地理</t>
  </si>
  <si>
    <t>0201_初中语文</t>
  </si>
  <si>
    <t>0218_高中生物</t>
  </si>
  <si>
    <t>0213_高中政治</t>
  </si>
  <si>
    <t>0207_初中物理</t>
  </si>
  <si>
    <t>0216_高中物理</t>
  </si>
  <si>
    <t>0206_初中地理</t>
  </si>
  <si>
    <t>0214_高中历史</t>
  </si>
  <si>
    <t>0210_高中语文</t>
  </si>
  <si>
    <t>0202_初中数学</t>
  </si>
  <si>
    <t>0208_初中生物</t>
  </si>
  <si>
    <t>序号</t>
    <phoneticPr fontId="1" type="noConversion"/>
  </si>
  <si>
    <t>2020年华东师范大学澄迈实验中学专任教师招聘合格人员名单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</si>
</sst>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8"/>
  <sheetViews>
    <sheetView tabSelected="1" workbookViewId="0">
      <selection activeCell="G8" sqref="G8"/>
    </sheetView>
  </sheetViews>
  <sheetFormatPr defaultColWidth="9" defaultRowHeight="13.5" x14ac:dyDescent="0.15"/>
  <cols>
    <col min="1" max="1" width="9" style="1"/>
    <col min="2" max="2" width="20.75" style="1" customWidth="1"/>
    <col min="3" max="4" width="9" style="1"/>
    <col min="5" max="5" width="19.375" style="1" customWidth="1"/>
    <col min="6" max="16384" width="9" style="1"/>
  </cols>
  <sheetData>
    <row r="1" spans="1:5" s="1" customFormat="1" ht="30.75" customHeight="1" x14ac:dyDescent="0.15">
      <c r="A1" s="2" t="s">
        <v>39</v>
      </c>
      <c r="B1" s="3"/>
      <c r="C1" s="3"/>
      <c r="D1" s="3"/>
      <c r="E1" s="3"/>
    </row>
    <row r="2" spans="1:5" s="1" customFormat="1" x14ac:dyDescent="0.15">
      <c r="A2" s="4" t="s">
        <v>38</v>
      </c>
      <c r="B2" s="4" t="s">
        <v>0</v>
      </c>
      <c r="C2" s="4" t="s">
        <v>1</v>
      </c>
      <c r="D2" s="4" t="s">
        <v>2</v>
      </c>
      <c r="E2" s="4" t="s">
        <v>3</v>
      </c>
    </row>
    <row r="3" spans="1:5" s="1" customFormat="1" x14ac:dyDescent="0.15">
      <c r="A3" s="4">
        <v>1</v>
      </c>
      <c r="B3" s="4" t="s">
        <v>29</v>
      </c>
      <c r="C3" s="4" t="str">
        <f>"曹明"</f>
        <v>曹明</v>
      </c>
      <c r="D3" s="4" t="str">
        <f>"女"</f>
        <v>女</v>
      </c>
      <c r="E3" s="4" t="str">
        <f>"1997-03-23"</f>
        <v>1997-03-23</v>
      </c>
    </row>
    <row r="4" spans="1:5" s="1" customFormat="1" x14ac:dyDescent="0.15">
      <c r="A4" s="4">
        <v>2</v>
      </c>
      <c r="B4" s="4" t="s">
        <v>29</v>
      </c>
      <c r="C4" s="4" t="str">
        <f>"尹秋婷"</f>
        <v>尹秋婷</v>
      </c>
      <c r="D4" s="4" t="str">
        <f>"女"</f>
        <v>女</v>
      </c>
      <c r="E4" s="4" t="str">
        <f>"1995-08-08"</f>
        <v>1995-08-08</v>
      </c>
    </row>
    <row r="5" spans="1:5" s="1" customFormat="1" x14ac:dyDescent="0.15">
      <c r="A5" s="4">
        <v>3</v>
      </c>
      <c r="B5" s="4" t="s">
        <v>29</v>
      </c>
      <c r="C5" s="4" t="str">
        <f>"司旭阳"</f>
        <v>司旭阳</v>
      </c>
      <c r="D5" s="4" t="str">
        <f>"女"</f>
        <v>女</v>
      </c>
      <c r="E5" s="4" t="str">
        <f>"1993-08-25"</f>
        <v>1993-08-25</v>
      </c>
    </row>
    <row r="6" spans="1:5" s="1" customFormat="1" x14ac:dyDescent="0.15">
      <c r="A6" s="4">
        <v>4</v>
      </c>
      <c r="B6" s="4" t="s">
        <v>23</v>
      </c>
      <c r="C6" s="4" t="str">
        <f>"宁耀辉"</f>
        <v>宁耀辉</v>
      </c>
      <c r="D6" s="4" t="str">
        <f>"女"</f>
        <v>女</v>
      </c>
      <c r="E6" s="4" t="str">
        <f>"1993-05-01"</f>
        <v>1993-05-01</v>
      </c>
    </row>
    <row r="7" spans="1:5" s="1" customFormat="1" x14ac:dyDescent="0.15">
      <c r="A7" s="4">
        <v>5</v>
      </c>
      <c r="B7" s="4" t="s">
        <v>23</v>
      </c>
      <c r="C7" s="4" t="str">
        <f>"田硕"</f>
        <v>田硕</v>
      </c>
      <c r="D7" s="4" t="str">
        <f>"女"</f>
        <v>女</v>
      </c>
      <c r="E7" s="4" t="str">
        <f>"1992-09-03"</f>
        <v>1992-09-03</v>
      </c>
    </row>
    <row r="8" spans="1:5" s="1" customFormat="1" x14ac:dyDescent="0.15">
      <c r="A8" s="4">
        <v>6</v>
      </c>
      <c r="B8" s="4" t="s">
        <v>23</v>
      </c>
      <c r="C8" s="4" t="str">
        <f>"刘洺嘉"</f>
        <v>刘洺嘉</v>
      </c>
      <c r="D8" s="4" t="str">
        <f>"女"</f>
        <v>女</v>
      </c>
      <c r="E8" s="4" t="str">
        <f>"1998-09-20"</f>
        <v>1998-09-20</v>
      </c>
    </row>
    <row r="9" spans="1:5" s="1" customFormat="1" x14ac:dyDescent="0.15">
      <c r="A9" s="4">
        <v>7</v>
      </c>
      <c r="B9" s="4" t="s">
        <v>23</v>
      </c>
      <c r="C9" s="4" t="str">
        <f>"林百慧"</f>
        <v>林百慧</v>
      </c>
      <c r="D9" s="4" t="str">
        <f>"女"</f>
        <v>女</v>
      </c>
      <c r="E9" s="4" t="str">
        <f>"1997-06-29"</f>
        <v>1997-06-29</v>
      </c>
    </row>
    <row r="10" spans="1:5" s="1" customFormat="1" x14ac:dyDescent="0.15">
      <c r="A10" s="4">
        <v>8</v>
      </c>
      <c r="B10" s="4" t="s">
        <v>23</v>
      </c>
      <c r="C10" s="4" t="str">
        <f>"张明希"</f>
        <v>张明希</v>
      </c>
      <c r="D10" s="4" t="str">
        <f>"女"</f>
        <v>女</v>
      </c>
      <c r="E10" s="4" t="str">
        <f>"1998-08-02"</f>
        <v>1998-08-02</v>
      </c>
    </row>
    <row r="11" spans="1:5" s="1" customFormat="1" x14ac:dyDescent="0.15">
      <c r="A11" s="4">
        <v>9</v>
      </c>
      <c r="B11" s="4" t="s">
        <v>32</v>
      </c>
      <c r="C11" s="4" t="str">
        <f>"董艳杰"</f>
        <v>董艳杰</v>
      </c>
      <c r="D11" s="4" t="str">
        <f>"女"</f>
        <v>女</v>
      </c>
      <c r="E11" s="4" t="str">
        <f>"1994-08-21"</f>
        <v>1994-08-21</v>
      </c>
    </row>
    <row r="12" spans="1:5" s="1" customFormat="1" x14ac:dyDescent="0.15">
      <c r="A12" s="4">
        <v>10</v>
      </c>
      <c r="B12" s="4" t="s">
        <v>32</v>
      </c>
      <c r="C12" s="4" t="str">
        <f>"佟嘉慧"</f>
        <v>佟嘉慧</v>
      </c>
      <c r="D12" s="4" t="str">
        <f>"女"</f>
        <v>女</v>
      </c>
      <c r="E12" s="4" t="str">
        <f>"1995-08-05"</f>
        <v>1995-08-05</v>
      </c>
    </row>
    <row r="13" spans="1:5" s="1" customFormat="1" x14ac:dyDescent="0.15">
      <c r="A13" s="4">
        <v>11</v>
      </c>
      <c r="B13" s="4" t="s">
        <v>27</v>
      </c>
      <c r="C13" s="4" t="str">
        <f>"郝诗雨"</f>
        <v>郝诗雨</v>
      </c>
      <c r="D13" s="4" t="str">
        <f>"女"</f>
        <v>女</v>
      </c>
      <c r="E13" s="4" t="str">
        <f>"1994-03-29"</f>
        <v>1994-03-29</v>
      </c>
    </row>
    <row r="14" spans="1:5" s="1" customFormat="1" x14ac:dyDescent="0.15">
      <c r="A14" s="4">
        <v>12</v>
      </c>
      <c r="B14" s="4" t="s">
        <v>27</v>
      </c>
      <c r="C14" s="4" t="str">
        <f>"张昱"</f>
        <v>张昱</v>
      </c>
      <c r="D14" s="4" t="str">
        <f>"男"</f>
        <v>男</v>
      </c>
      <c r="E14" s="4" t="str">
        <f>"1995-08-21"</f>
        <v>1995-08-21</v>
      </c>
    </row>
    <row r="15" spans="1:5" s="1" customFormat="1" x14ac:dyDescent="0.15">
      <c r="A15" s="4">
        <v>13</v>
      </c>
      <c r="B15" s="4" t="s">
        <v>34</v>
      </c>
      <c r="C15" s="4" t="str">
        <f>"宋丽静"</f>
        <v>宋丽静</v>
      </c>
      <c r="D15" s="4" t="str">
        <f>"女"</f>
        <v>女</v>
      </c>
      <c r="E15" s="4" t="str">
        <f>"1994-09-04"</f>
        <v>1994-09-04</v>
      </c>
    </row>
    <row r="16" spans="1:5" s="1" customFormat="1" x14ac:dyDescent="0.15">
      <c r="A16" s="4">
        <v>14</v>
      </c>
      <c r="B16" s="4" t="s">
        <v>30</v>
      </c>
      <c r="C16" s="4" t="str">
        <f>"贾琛"</f>
        <v>贾琛</v>
      </c>
      <c r="D16" s="4" t="str">
        <f>"女"</f>
        <v>女</v>
      </c>
      <c r="E16" s="4" t="str">
        <f>"1995-10-08"</f>
        <v>1995-10-08</v>
      </c>
    </row>
    <row r="17" spans="1:5" s="1" customFormat="1" x14ac:dyDescent="0.15">
      <c r="A17" s="4">
        <v>15</v>
      </c>
      <c r="B17" s="4" t="s">
        <v>25</v>
      </c>
      <c r="C17" s="4" t="str">
        <f>"王璇"</f>
        <v>王璇</v>
      </c>
      <c r="D17" s="4" t="str">
        <f>"女"</f>
        <v>女</v>
      </c>
      <c r="E17" s="4" t="str">
        <f>"1995-10-06"</f>
        <v>1995-10-06</v>
      </c>
    </row>
    <row r="18" spans="1:5" s="1" customFormat="1" x14ac:dyDescent="0.15">
      <c r="A18" s="4">
        <v>16</v>
      </c>
      <c r="B18" s="4" t="s">
        <v>25</v>
      </c>
      <c r="C18" s="4" t="str">
        <f>"李玉冰"</f>
        <v>李玉冰</v>
      </c>
      <c r="D18" s="4" t="str">
        <f>"女"</f>
        <v>女</v>
      </c>
      <c r="E18" s="4" t="str">
        <f>"1993-02-01"</f>
        <v>1993-02-01</v>
      </c>
    </row>
    <row r="19" spans="1:5" s="1" customFormat="1" x14ac:dyDescent="0.15">
      <c r="A19" s="4">
        <v>17</v>
      </c>
      <c r="B19" s="4" t="s">
        <v>25</v>
      </c>
      <c r="C19" s="4" t="str">
        <f>"田美琪"</f>
        <v>田美琪</v>
      </c>
      <c r="D19" s="4" t="str">
        <f>"女"</f>
        <v>女</v>
      </c>
      <c r="E19" s="4" t="str">
        <f>"1994-12-11"</f>
        <v>1994-12-11</v>
      </c>
    </row>
    <row r="20" spans="1:5" s="1" customFormat="1" x14ac:dyDescent="0.15">
      <c r="A20" s="4">
        <v>18</v>
      </c>
      <c r="B20" s="4" t="s">
        <v>25</v>
      </c>
      <c r="C20" s="4" t="str">
        <f>"王奎"</f>
        <v>王奎</v>
      </c>
      <c r="D20" s="4" t="str">
        <f>"男"</f>
        <v>男</v>
      </c>
      <c r="E20" s="4" t="str">
        <f>"1994-08-14"</f>
        <v>1994-08-14</v>
      </c>
    </row>
    <row r="21" spans="1:5" s="1" customFormat="1" x14ac:dyDescent="0.15">
      <c r="A21" s="4">
        <v>19</v>
      </c>
      <c r="B21" s="4" t="s">
        <v>26</v>
      </c>
      <c r="C21" s="4" t="str">
        <f>"李函阳"</f>
        <v>李函阳</v>
      </c>
      <c r="D21" s="4" t="str">
        <f>"女"</f>
        <v>女</v>
      </c>
      <c r="E21" s="4" t="str">
        <f>"1994-09-12"</f>
        <v>1994-09-12</v>
      </c>
    </row>
    <row r="22" spans="1:5" s="1" customFormat="1" x14ac:dyDescent="0.15">
      <c r="A22" s="4">
        <v>20</v>
      </c>
      <c r="B22" s="4" t="s">
        <v>26</v>
      </c>
      <c r="C22" s="4" t="str">
        <f>"胡文丰"</f>
        <v>胡文丰</v>
      </c>
      <c r="D22" s="4" t="str">
        <f>"男"</f>
        <v>男</v>
      </c>
      <c r="E22" s="4" t="str">
        <f>"1994-04-12"</f>
        <v>1994-04-12</v>
      </c>
    </row>
    <row r="23" spans="1:5" s="1" customFormat="1" x14ac:dyDescent="0.15">
      <c r="A23" s="4">
        <v>21</v>
      </c>
      <c r="B23" s="4" t="s">
        <v>26</v>
      </c>
      <c r="C23" s="4" t="str">
        <f>"马庆钰"</f>
        <v>马庆钰</v>
      </c>
      <c r="D23" s="4" t="str">
        <f>"男"</f>
        <v>男</v>
      </c>
      <c r="E23" s="4" t="str">
        <f>"1998-05-12"</f>
        <v>1998-05-12</v>
      </c>
    </row>
    <row r="24" spans="1:5" s="1" customFormat="1" x14ac:dyDescent="0.15">
      <c r="A24" s="4">
        <v>22</v>
      </c>
      <c r="B24" s="4" t="s">
        <v>35</v>
      </c>
      <c r="C24" s="4" t="str">
        <f>"傅佳昕"</f>
        <v>傅佳昕</v>
      </c>
      <c r="D24" s="4" t="str">
        <f>"女"</f>
        <v>女</v>
      </c>
      <c r="E24" s="4" t="str">
        <f>"1993-07-20"</f>
        <v>1993-07-20</v>
      </c>
    </row>
    <row r="25" spans="1:5" s="1" customFormat="1" x14ac:dyDescent="0.15">
      <c r="A25" s="4">
        <v>23</v>
      </c>
      <c r="B25" s="4" t="s">
        <v>35</v>
      </c>
      <c r="C25" s="4" t="str">
        <f>"张晶"</f>
        <v>张晶</v>
      </c>
      <c r="D25" s="4" t="str">
        <f>"女"</f>
        <v>女</v>
      </c>
      <c r="E25" s="4" t="str">
        <f>"1995-01-24"</f>
        <v>1995-01-24</v>
      </c>
    </row>
    <row r="26" spans="1:5" s="1" customFormat="1" x14ac:dyDescent="0.15">
      <c r="A26" s="4">
        <v>24</v>
      </c>
      <c r="B26" s="4" t="s">
        <v>35</v>
      </c>
      <c r="C26" s="4" t="str">
        <f>"胡露"</f>
        <v>胡露</v>
      </c>
      <c r="D26" s="4" t="str">
        <f>"女"</f>
        <v>女</v>
      </c>
      <c r="E26" s="4" t="str">
        <f>"1995-05-30"</f>
        <v>1995-05-30</v>
      </c>
    </row>
    <row r="27" spans="1:5" s="1" customFormat="1" x14ac:dyDescent="0.15">
      <c r="A27" s="4">
        <v>25</v>
      </c>
      <c r="B27" s="4" t="s">
        <v>35</v>
      </c>
      <c r="C27" s="4" t="str">
        <f>"陈晓旭"</f>
        <v>陈晓旭</v>
      </c>
      <c r="D27" s="4" t="str">
        <f>"男"</f>
        <v>男</v>
      </c>
      <c r="E27" s="4" t="str">
        <f>"1992-02-11"</f>
        <v>1992-02-11</v>
      </c>
    </row>
    <row r="28" spans="1:5" s="1" customFormat="1" x14ac:dyDescent="0.15">
      <c r="A28" s="4">
        <v>26</v>
      </c>
      <c r="B28" s="4" t="s">
        <v>19</v>
      </c>
      <c r="C28" s="4" t="str">
        <f>"滕琳"</f>
        <v>滕琳</v>
      </c>
      <c r="D28" s="4" t="str">
        <f>"女"</f>
        <v>女</v>
      </c>
      <c r="E28" s="4" t="str">
        <f>"1997-01-08"</f>
        <v>1997-01-08</v>
      </c>
    </row>
    <row r="29" spans="1:5" s="1" customFormat="1" x14ac:dyDescent="0.15">
      <c r="A29" s="4">
        <v>27</v>
      </c>
      <c r="B29" s="4" t="s">
        <v>19</v>
      </c>
      <c r="C29" s="4" t="str">
        <f>"梁晓晗"</f>
        <v>梁晓晗</v>
      </c>
      <c r="D29" s="4" t="str">
        <f>"女"</f>
        <v>女</v>
      </c>
      <c r="E29" s="4" t="str">
        <f>"1995-07-18"</f>
        <v>1995-07-18</v>
      </c>
    </row>
    <row r="30" spans="1:5" s="1" customFormat="1" x14ac:dyDescent="0.15">
      <c r="A30" s="4">
        <v>28</v>
      </c>
      <c r="B30" s="4" t="s">
        <v>19</v>
      </c>
      <c r="C30" s="4" t="str">
        <f>"李一可"</f>
        <v>李一可</v>
      </c>
      <c r="D30" s="4" t="str">
        <f>"男"</f>
        <v>男</v>
      </c>
      <c r="E30" s="4" t="str">
        <f>"1995-08-01"</f>
        <v>1995-08-01</v>
      </c>
    </row>
    <row r="31" spans="1:5" s="1" customFormat="1" x14ac:dyDescent="0.15">
      <c r="A31" s="4">
        <v>29</v>
      </c>
      <c r="B31" s="4" t="s">
        <v>19</v>
      </c>
      <c r="C31" s="4" t="str">
        <f>"辛保君"</f>
        <v>辛保君</v>
      </c>
      <c r="D31" s="4" t="str">
        <f>"男"</f>
        <v>男</v>
      </c>
      <c r="E31" s="4" t="str">
        <f>"1995-05-20"</f>
        <v>1995-05-20</v>
      </c>
    </row>
    <row r="32" spans="1:5" s="1" customFormat="1" x14ac:dyDescent="0.15">
      <c r="A32" s="4">
        <v>30</v>
      </c>
      <c r="B32" s="4" t="s">
        <v>19</v>
      </c>
      <c r="C32" s="4" t="str">
        <f>"陈昊"</f>
        <v>陈昊</v>
      </c>
      <c r="D32" s="4" t="str">
        <f>"男"</f>
        <v>男</v>
      </c>
      <c r="E32" s="4" t="str">
        <f>"1997-03-09"</f>
        <v>1997-03-09</v>
      </c>
    </row>
    <row r="33" spans="1:5" s="1" customFormat="1" x14ac:dyDescent="0.15">
      <c r="A33" s="4">
        <v>31</v>
      </c>
      <c r="B33" s="4" t="s">
        <v>37</v>
      </c>
      <c r="C33" s="4" t="str">
        <f>"葛雯卓"</f>
        <v>葛雯卓</v>
      </c>
      <c r="D33" s="4" t="str">
        <f>"女"</f>
        <v>女</v>
      </c>
      <c r="E33" s="4" t="str">
        <f>"1995-04-20"</f>
        <v>1995-04-20</v>
      </c>
    </row>
    <row r="34" spans="1:5" s="1" customFormat="1" x14ac:dyDescent="0.15">
      <c r="A34" s="4">
        <v>32</v>
      </c>
      <c r="B34" s="4" t="s">
        <v>31</v>
      </c>
      <c r="C34" s="4" t="str">
        <f>"岳伟彤"</f>
        <v>岳伟彤</v>
      </c>
      <c r="D34" s="4" t="str">
        <f>"女"</f>
        <v>女</v>
      </c>
      <c r="E34" s="4" t="str">
        <f>"1997-03-02"</f>
        <v>1997-03-02</v>
      </c>
    </row>
    <row r="35" spans="1:5" s="1" customFormat="1" x14ac:dyDescent="0.15">
      <c r="A35" s="4">
        <v>33</v>
      </c>
      <c r="B35" s="4" t="s">
        <v>31</v>
      </c>
      <c r="C35" s="4" t="str">
        <f>"郑金鑫"</f>
        <v>郑金鑫</v>
      </c>
      <c r="D35" s="4" t="str">
        <f>"男"</f>
        <v>男</v>
      </c>
      <c r="E35" s="4" t="str">
        <f>"1994-03-11"</f>
        <v>1994-03-11</v>
      </c>
    </row>
    <row r="36" spans="1:5" s="1" customFormat="1" x14ac:dyDescent="0.15">
      <c r="A36" s="4">
        <v>34</v>
      </c>
      <c r="B36" s="4" t="s">
        <v>31</v>
      </c>
      <c r="C36" s="4" t="str">
        <f>"毛粹"</f>
        <v>毛粹</v>
      </c>
      <c r="D36" s="4" t="str">
        <f>"女"</f>
        <v>女</v>
      </c>
      <c r="E36" s="4" t="str">
        <f>"1998-09-18"</f>
        <v>1998-09-18</v>
      </c>
    </row>
    <row r="37" spans="1:5" s="1" customFormat="1" x14ac:dyDescent="0.15">
      <c r="A37" s="4">
        <v>35</v>
      </c>
      <c r="B37" s="4" t="s">
        <v>33</v>
      </c>
      <c r="C37" s="4" t="str">
        <f>"李艳超"</f>
        <v>李艳超</v>
      </c>
      <c r="D37" s="4" t="str">
        <f>"女"</f>
        <v>女</v>
      </c>
      <c r="E37" s="4" t="str">
        <f>"1998-04-02"</f>
        <v>1998-04-02</v>
      </c>
    </row>
    <row r="38" spans="1:5" s="1" customFormat="1" x14ac:dyDescent="0.15">
      <c r="A38" s="4">
        <v>36</v>
      </c>
      <c r="B38" s="4" t="s">
        <v>33</v>
      </c>
      <c r="C38" s="4" t="str">
        <f>"郎文哲"</f>
        <v>郎文哲</v>
      </c>
      <c r="D38" s="4" t="str">
        <f>"女"</f>
        <v>女</v>
      </c>
      <c r="E38" s="4" t="str">
        <f>"1995-02-18"</f>
        <v>1995-02-18</v>
      </c>
    </row>
    <row r="39" spans="1:5" s="1" customFormat="1" x14ac:dyDescent="0.15">
      <c r="A39" s="4">
        <v>37</v>
      </c>
      <c r="B39" s="4" t="s">
        <v>24</v>
      </c>
      <c r="C39" s="4" t="str">
        <f>"吕哲"</f>
        <v>吕哲</v>
      </c>
      <c r="D39" s="4" t="str">
        <f>"男"</f>
        <v>男</v>
      </c>
      <c r="E39" s="4" t="str">
        <f>"1990-08-17"</f>
        <v>1990-08-17</v>
      </c>
    </row>
    <row r="40" spans="1:5" s="1" customFormat="1" x14ac:dyDescent="0.15">
      <c r="A40" s="4">
        <v>38</v>
      </c>
      <c r="B40" s="4" t="s">
        <v>24</v>
      </c>
      <c r="C40" s="4" t="str">
        <f>"赵爽"</f>
        <v>赵爽</v>
      </c>
      <c r="D40" s="4" t="str">
        <f>"女"</f>
        <v>女</v>
      </c>
      <c r="E40" s="4" t="str">
        <f>"1995-12-12"</f>
        <v>1995-12-12</v>
      </c>
    </row>
    <row r="41" spans="1:5" s="1" customFormat="1" x14ac:dyDescent="0.15">
      <c r="A41" s="4">
        <v>39</v>
      </c>
      <c r="B41" s="4" t="s">
        <v>24</v>
      </c>
      <c r="C41" s="4" t="str">
        <f>"唐谕"</f>
        <v>唐谕</v>
      </c>
      <c r="D41" s="4" t="str">
        <f>"女"</f>
        <v>女</v>
      </c>
      <c r="E41" s="4" t="str">
        <f>"1993-09-10"</f>
        <v>1993-09-10</v>
      </c>
    </row>
    <row r="42" spans="1:5" s="1" customFormat="1" x14ac:dyDescent="0.15">
      <c r="A42" s="4">
        <v>40</v>
      </c>
      <c r="B42" s="4" t="s">
        <v>24</v>
      </c>
      <c r="C42" s="4" t="str">
        <f>"李世琦"</f>
        <v>李世琦</v>
      </c>
      <c r="D42" s="4" t="str">
        <f>"女"</f>
        <v>女</v>
      </c>
      <c r="E42" s="4" t="str">
        <f>"1993-10-02"</f>
        <v>1993-10-02</v>
      </c>
    </row>
    <row r="43" spans="1:5" s="1" customFormat="1" x14ac:dyDescent="0.15">
      <c r="A43" s="4">
        <v>41</v>
      </c>
      <c r="B43" s="4" t="s">
        <v>24</v>
      </c>
      <c r="C43" s="4" t="str">
        <f>"董雪"</f>
        <v>董雪</v>
      </c>
      <c r="D43" s="4" t="str">
        <f>"女"</f>
        <v>女</v>
      </c>
      <c r="E43" s="4" t="str">
        <f>"1997-10-29"</f>
        <v>1997-10-29</v>
      </c>
    </row>
    <row r="44" spans="1:5" s="1" customFormat="1" x14ac:dyDescent="0.15">
      <c r="A44" s="4">
        <v>42</v>
      </c>
      <c r="B44" s="4" t="s">
        <v>24</v>
      </c>
      <c r="C44" s="4" t="str">
        <f>"房丽博"</f>
        <v>房丽博</v>
      </c>
      <c r="D44" s="4" t="str">
        <f>"女"</f>
        <v>女</v>
      </c>
      <c r="E44" s="4" t="str">
        <f>"1995-08-09"</f>
        <v>1995-08-09</v>
      </c>
    </row>
    <row r="45" spans="1:5" s="1" customFormat="1" x14ac:dyDescent="0.15">
      <c r="A45" s="4">
        <v>43</v>
      </c>
      <c r="B45" s="4" t="s">
        <v>24</v>
      </c>
      <c r="C45" s="4" t="str">
        <f>"牟冬月"</f>
        <v>牟冬月</v>
      </c>
      <c r="D45" s="4" t="str">
        <f>"女"</f>
        <v>女</v>
      </c>
      <c r="E45" s="4" t="str">
        <f>"1995-12-26"</f>
        <v>1995-12-26</v>
      </c>
    </row>
    <row r="46" spans="1:5" s="1" customFormat="1" x14ac:dyDescent="0.15">
      <c r="A46" s="4">
        <v>44</v>
      </c>
      <c r="B46" s="4" t="s">
        <v>24</v>
      </c>
      <c r="C46" s="4" t="str">
        <f>"袁红"</f>
        <v>袁红</v>
      </c>
      <c r="D46" s="4" t="str">
        <f>"女"</f>
        <v>女</v>
      </c>
      <c r="E46" s="4" t="str">
        <f>"1993-01-22"</f>
        <v>1993-01-22</v>
      </c>
    </row>
    <row r="47" spans="1:5" s="1" customFormat="1" x14ac:dyDescent="0.15">
      <c r="A47" s="4">
        <v>45</v>
      </c>
      <c r="B47" s="4" t="s">
        <v>36</v>
      </c>
      <c r="C47" s="4" t="str">
        <f>"田博文"</f>
        <v>田博文</v>
      </c>
      <c r="D47" s="4" t="str">
        <f>"男"</f>
        <v>男</v>
      </c>
      <c r="E47" s="4" t="str">
        <f>"1998-02-15"</f>
        <v>1998-02-15</v>
      </c>
    </row>
    <row r="48" spans="1:5" s="1" customFormat="1" x14ac:dyDescent="0.15">
      <c r="A48" s="4">
        <v>46</v>
      </c>
      <c r="B48" s="4" t="s">
        <v>28</v>
      </c>
      <c r="C48" s="4" t="str">
        <f>"李想"</f>
        <v>李想</v>
      </c>
      <c r="D48" s="4" t="str">
        <f>"女"</f>
        <v>女</v>
      </c>
      <c r="E48" s="4" t="str">
        <f>"1997-06-04"</f>
        <v>1997-06-04</v>
      </c>
    </row>
    <row r="49" spans="1:5" s="1" customFormat="1" x14ac:dyDescent="0.15">
      <c r="A49" s="4">
        <v>47</v>
      </c>
      <c r="B49" s="4" t="s">
        <v>28</v>
      </c>
      <c r="C49" s="4" t="str">
        <f>"靳琦华"</f>
        <v>靳琦华</v>
      </c>
      <c r="D49" s="4" t="str">
        <f>"女"</f>
        <v>女</v>
      </c>
      <c r="E49" s="4" t="str">
        <f>"1993-10-04"</f>
        <v>1993-10-04</v>
      </c>
    </row>
    <row r="50" spans="1:5" s="1" customFormat="1" x14ac:dyDescent="0.15">
      <c r="A50" s="4">
        <v>48</v>
      </c>
      <c r="B50" s="4" t="s">
        <v>28</v>
      </c>
      <c r="C50" s="4" t="str">
        <f>"穆鑫鹏"</f>
        <v>穆鑫鹏</v>
      </c>
      <c r="D50" s="4" t="str">
        <f>"女"</f>
        <v>女</v>
      </c>
      <c r="E50" s="4" t="str">
        <f>"1994-02-14"</f>
        <v>1994-02-14</v>
      </c>
    </row>
    <row r="51" spans="1:5" s="1" customFormat="1" x14ac:dyDescent="0.15">
      <c r="A51" s="4">
        <v>49</v>
      </c>
      <c r="B51" s="4" t="s">
        <v>28</v>
      </c>
      <c r="C51" s="4" t="str">
        <f>"孙凤至"</f>
        <v>孙凤至</v>
      </c>
      <c r="D51" s="4" t="str">
        <f>"女"</f>
        <v>女</v>
      </c>
      <c r="E51" s="4" t="str">
        <f>"1994-08-17"</f>
        <v>1994-08-17</v>
      </c>
    </row>
    <row r="52" spans="1:5" s="1" customFormat="1" x14ac:dyDescent="0.15">
      <c r="A52" s="4">
        <v>50</v>
      </c>
      <c r="B52" s="4" t="s">
        <v>28</v>
      </c>
      <c r="C52" s="4" t="str">
        <f>"郑慧"</f>
        <v>郑慧</v>
      </c>
      <c r="D52" s="4" t="str">
        <f>"女"</f>
        <v>女</v>
      </c>
      <c r="E52" s="4" t="str">
        <f>"1993-08-10"</f>
        <v>1993-08-10</v>
      </c>
    </row>
    <row r="53" spans="1:5" s="1" customFormat="1" x14ac:dyDescent="0.15">
      <c r="A53" s="4">
        <v>51</v>
      </c>
      <c r="B53" s="4" t="s">
        <v>9</v>
      </c>
      <c r="C53" s="4" t="str">
        <f>"付堯"</f>
        <v>付堯</v>
      </c>
      <c r="D53" s="4" t="str">
        <f>"男"</f>
        <v>男</v>
      </c>
      <c r="E53" s="4" t="str">
        <f>"1993-02-17"</f>
        <v>1993-02-17</v>
      </c>
    </row>
    <row r="54" spans="1:5" s="1" customFormat="1" x14ac:dyDescent="0.15">
      <c r="A54" s="4">
        <v>52</v>
      </c>
      <c r="B54" s="4" t="s">
        <v>9</v>
      </c>
      <c r="C54" s="4" t="str">
        <f>"粟敏"</f>
        <v>粟敏</v>
      </c>
      <c r="D54" s="4" t="str">
        <f>"女"</f>
        <v>女</v>
      </c>
      <c r="E54" s="4" t="str">
        <f>"1992-12-25"</f>
        <v>1992-12-25</v>
      </c>
    </row>
    <row r="55" spans="1:5" s="1" customFormat="1" x14ac:dyDescent="0.15">
      <c r="A55" s="4">
        <v>53</v>
      </c>
      <c r="B55" s="4" t="s">
        <v>9</v>
      </c>
      <c r="C55" s="4" t="str">
        <f>"麦桑桑"</f>
        <v>麦桑桑</v>
      </c>
      <c r="D55" s="4" t="str">
        <f>"女"</f>
        <v>女</v>
      </c>
      <c r="E55" s="4" t="str">
        <f>"1995-03-04"</f>
        <v>1995-03-04</v>
      </c>
    </row>
    <row r="56" spans="1:5" s="1" customFormat="1" x14ac:dyDescent="0.15">
      <c r="A56" s="4">
        <v>54</v>
      </c>
      <c r="B56" s="4" t="s">
        <v>9</v>
      </c>
      <c r="C56" s="4" t="str">
        <f>"颜珲璘"</f>
        <v>颜珲璘</v>
      </c>
      <c r="D56" s="4" t="str">
        <f>"女"</f>
        <v>女</v>
      </c>
      <c r="E56" s="4" t="str">
        <f>"1995-06-11"</f>
        <v>1995-06-11</v>
      </c>
    </row>
    <row r="57" spans="1:5" s="1" customFormat="1" x14ac:dyDescent="0.15">
      <c r="A57" s="4">
        <v>55</v>
      </c>
      <c r="B57" s="4" t="s">
        <v>9</v>
      </c>
      <c r="C57" s="4" t="str">
        <f>"孙婧莹"</f>
        <v>孙婧莹</v>
      </c>
      <c r="D57" s="4" t="str">
        <f>"女"</f>
        <v>女</v>
      </c>
      <c r="E57" s="4" t="str">
        <f>"1997-11-01"</f>
        <v>1997-11-01</v>
      </c>
    </row>
    <row r="58" spans="1:5" s="1" customFormat="1" x14ac:dyDescent="0.15">
      <c r="A58" s="4">
        <v>56</v>
      </c>
      <c r="B58" s="4" t="s">
        <v>9</v>
      </c>
      <c r="C58" s="4" t="str">
        <f>"唐外丽"</f>
        <v>唐外丽</v>
      </c>
      <c r="D58" s="4" t="str">
        <f>"女"</f>
        <v>女</v>
      </c>
      <c r="E58" s="4" t="str">
        <f>"1996-03-11"</f>
        <v>1996-03-11</v>
      </c>
    </row>
    <row r="59" spans="1:5" s="1" customFormat="1" x14ac:dyDescent="0.15">
      <c r="A59" s="4">
        <v>57</v>
      </c>
      <c r="B59" s="4" t="s">
        <v>9</v>
      </c>
      <c r="C59" s="4" t="str">
        <f>"唐雯琪"</f>
        <v>唐雯琪</v>
      </c>
      <c r="D59" s="4" t="str">
        <f>"女"</f>
        <v>女</v>
      </c>
      <c r="E59" s="4" t="str">
        <f>"1994-02-12"</f>
        <v>1994-02-12</v>
      </c>
    </row>
    <row r="60" spans="1:5" s="1" customFormat="1" x14ac:dyDescent="0.15">
      <c r="A60" s="4">
        <v>58</v>
      </c>
      <c r="B60" s="4" t="s">
        <v>9</v>
      </c>
      <c r="C60" s="4" t="str">
        <f>"李宣儒"</f>
        <v>李宣儒</v>
      </c>
      <c r="D60" s="4" t="str">
        <f>"女"</f>
        <v>女</v>
      </c>
      <c r="E60" s="4" t="str">
        <f>"1992-12-30"</f>
        <v>1992-12-30</v>
      </c>
    </row>
    <row r="61" spans="1:5" s="1" customFormat="1" x14ac:dyDescent="0.15">
      <c r="A61" s="4">
        <v>59</v>
      </c>
      <c r="B61" s="4" t="s">
        <v>9</v>
      </c>
      <c r="C61" s="4" t="str">
        <f>"孙翠"</f>
        <v>孙翠</v>
      </c>
      <c r="D61" s="4" t="str">
        <f>"女"</f>
        <v>女</v>
      </c>
      <c r="E61" s="4" t="str">
        <f>"1992-12-08"</f>
        <v>1992-12-08</v>
      </c>
    </row>
    <row r="62" spans="1:5" s="1" customFormat="1" x14ac:dyDescent="0.15">
      <c r="A62" s="4">
        <v>60</v>
      </c>
      <c r="B62" s="4" t="s">
        <v>9</v>
      </c>
      <c r="C62" s="4" t="str">
        <f>"李智芳"</f>
        <v>李智芳</v>
      </c>
      <c r="D62" s="4" t="str">
        <f>"女"</f>
        <v>女</v>
      </c>
      <c r="E62" s="4" t="str">
        <f>"1997-01-29"</f>
        <v>1997-01-29</v>
      </c>
    </row>
    <row r="63" spans="1:5" s="1" customFormat="1" x14ac:dyDescent="0.15">
      <c r="A63" s="4">
        <v>61</v>
      </c>
      <c r="B63" s="4" t="s">
        <v>9</v>
      </c>
      <c r="C63" s="4" t="str">
        <f>"谭亚园"</f>
        <v>谭亚园</v>
      </c>
      <c r="D63" s="4" t="str">
        <f>"女"</f>
        <v>女</v>
      </c>
      <c r="E63" s="4" t="str">
        <f>"1995-03-19"</f>
        <v>1995-03-19</v>
      </c>
    </row>
    <row r="64" spans="1:5" s="1" customFormat="1" x14ac:dyDescent="0.15">
      <c r="A64" s="4">
        <v>62</v>
      </c>
      <c r="B64" s="4" t="s">
        <v>9</v>
      </c>
      <c r="C64" s="4" t="str">
        <f>"郑森"</f>
        <v>郑森</v>
      </c>
      <c r="D64" s="4" t="str">
        <f>"男"</f>
        <v>男</v>
      </c>
      <c r="E64" s="4" t="str">
        <f>"1995-11-29"</f>
        <v>1995-11-29</v>
      </c>
    </row>
    <row r="65" spans="1:5" s="1" customFormat="1" x14ac:dyDescent="0.15">
      <c r="A65" s="4">
        <v>63</v>
      </c>
      <c r="B65" s="4" t="s">
        <v>9</v>
      </c>
      <c r="C65" s="4" t="str">
        <f>"陆有龙"</f>
        <v>陆有龙</v>
      </c>
      <c r="D65" s="4" t="str">
        <f>"男"</f>
        <v>男</v>
      </c>
      <c r="E65" s="4" t="str">
        <f>"1997-04-14"</f>
        <v>1997-04-14</v>
      </c>
    </row>
    <row r="66" spans="1:5" s="1" customFormat="1" x14ac:dyDescent="0.15">
      <c r="A66" s="4">
        <v>64</v>
      </c>
      <c r="B66" s="4" t="s">
        <v>9</v>
      </c>
      <c r="C66" s="4" t="str">
        <f>"梁婷"</f>
        <v>梁婷</v>
      </c>
      <c r="D66" s="4" t="str">
        <f>"女"</f>
        <v>女</v>
      </c>
      <c r="E66" s="4" t="str">
        <f>"1992-01-18"</f>
        <v>1992-01-18</v>
      </c>
    </row>
    <row r="67" spans="1:5" s="1" customFormat="1" x14ac:dyDescent="0.15">
      <c r="A67" s="4">
        <v>65</v>
      </c>
      <c r="B67" s="4" t="s">
        <v>9</v>
      </c>
      <c r="C67" s="4" t="str">
        <f>"卢燕"</f>
        <v>卢燕</v>
      </c>
      <c r="D67" s="4" t="str">
        <f>"女"</f>
        <v>女</v>
      </c>
      <c r="E67" s="4" t="str">
        <f>"1996-06-28"</f>
        <v>1996-06-28</v>
      </c>
    </row>
    <row r="68" spans="1:5" s="1" customFormat="1" x14ac:dyDescent="0.15">
      <c r="A68" s="4">
        <v>66</v>
      </c>
      <c r="B68" s="4" t="s">
        <v>9</v>
      </c>
      <c r="C68" s="4" t="str">
        <f>"陈桂来"</f>
        <v>陈桂来</v>
      </c>
      <c r="D68" s="4" t="str">
        <f>"女"</f>
        <v>女</v>
      </c>
      <c r="E68" s="4" t="str">
        <f>"1994-10-27"</f>
        <v>1994-10-27</v>
      </c>
    </row>
    <row r="69" spans="1:5" s="1" customFormat="1" x14ac:dyDescent="0.15">
      <c r="A69" s="4">
        <v>67</v>
      </c>
      <c r="B69" s="4" t="s">
        <v>9</v>
      </c>
      <c r="C69" s="4" t="str">
        <f>"黄小燕"</f>
        <v>黄小燕</v>
      </c>
      <c r="D69" s="4" t="str">
        <f>"女"</f>
        <v>女</v>
      </c>
      <c r="E69" s="4" t="str">
        <f>"1996-09-05"</f>
        <v>1996-09-05</v>
      </c>
    </row>
    <row r="70" spans="1:5" s="1" customFormat="1" x14ac:dyDescent="0.15">
      <c r="A70" s="4">
        <v>68</v>
      </c>
      <c r="B70" s="4" t="s">
        <v>9</v>
      </c>
      <c r="C70" s="4" t="str">
        <f>"冯译"</f>
        <v>冯译</v>
      </c>
      <c r="D70" s="4" t="str">
        <f>"男"</f>
        <v>男</v>
      </c>
      <c r="E70" s="4" t="str">
        <f>"1998-04-29"</f>
        <v>1998-04-29</v>
      </c>
    </row>
    <row r="71" spans="1:5" s="1" customFormat="1" x14ac:dyDescent="0.15">
      <c r="A71" s="4">
        <v>69</v>
      </c>
      <c r="B71" s="4" t="s">
        <v>9</v>
      </c>
      <c r="C71" s="4" t="str">
        <f>"吴雪玲"</f>
        <v>吴雪玲</v>
      </c>
      <c r="D71" s="4" t="str">
        <f>"女"</f>
        <v>女</v>
      </c>
      <c r="E71" s="4" t="str">
        <f>"1996-10-19"</f>
        <v>1996-10-19</v>
      </c>
    </row>
    <row r="72" spans="1:5" s="1" customFormat="1" x14ac:dyDescent="0.15">
      <c r="A72" s="4">
        <v>70</v>
      </c>
      <c r="B72" s="4" t="s">
        <v>9</v>
      </c>
      <c r="C72" s="4" t="str">
        <f>"赵倩"</f>
        <v>赵倩</v>
      </c>
      <c r="D72" s="4" t="str">
        <f>"女"</f>
        <v>女</v>
      </c>
      <c r="E72" s="4" t="str">
        <f>"1995-04-12"</f>
        <v>1995-04-12</v>
      </c>
    </row>
    <row r="73" spans="1:5" s="1" customFormat="1" x14ac:dyDescent="0.15">
      <c r="A73" s="4">
        <v>71</v>
      </c>
      <c r="B73" s="4" t="s">
        <v>9</v>
      </c>
      <c r="C73" s="4" t="str">
        <f>"林敏"</f>
        <v>林敏</v>
      </c>
      <c r="D73" s="4" t="str">
        <f>"女"</f>
        <v>女</v>
      </c>
      <c r="E73" s="4" t="str">
        <f>"1999-09-21"</f>
        <v>1999-09-21</v>
      </c>
    </row>
    <row r="74" spans="1:5" s="1" customFormat="1" x14ac:dyDescent="0.15">
      <c r="A74" s="4">
        <v>72</v>
      </c>
      <c r="B74" s="4" t="s">
        <v>9</v>
      </c>
      <c r="C74" s="4" t="str">
        <f>"李秋萍"</f>
        <v>李秋萍</v>
      </c>
      <c r="D74" s="4" t="str">
        <f>"女"</f>
        <v>女</v>
      </c>
      <c r="E74" s="4" t="str">
        <f>"1999-01-10"</f>
        <v>1999-01-10</v>
      </c>
    </row>
    <row r="75" spans="1:5" s="1" customFormat="1" x14ac:dyDescent="0.15">
      <c r="A75" s="4">
        <v>73</v>
      </c>
      <c r="B75" s="4" t="s">
        <v>9</v>
      </c>
      <c r="C75" s="4" t="str">
        <f>"吕晓珊"</f>
        <v>吕晓珊</v>
      </c>
      <c r="D75" s="4" t="str">
        <f>"女"</f>
        <v>女</v>
      </c>
      <c r="E75" s="4" t="str">
        <f>"1996-10-18"</f>
        <v>1996-10-18</v>
      </c>
    </row>
    <row r="76" spans="1:5" s="1" customFormat="1" x14ac:dyDescent="0.15">
      <c r="A76" s="4">
        <v>74</v>
      </c>
      <c r="B76" s="4" t="s">
        <v>9</v>
      </c>
      <c r="C76" s="4" t="str">
        <f>"吴慧玲"</f>
        <v>吴慧玲</v>
      </c>
      <c r="D76" s="4" t="str">
        <f>"女"</f>
        <v>女</v>
      </c>
      <c r="E76" s="4" t="str">
        <f>"1996-12-03"</f>
        <v>1996-12-03</v>
      </c>
    </row>
    <row r="77" spans="1:5" s="1" customFormat="1" x14ac:dyDescent="0.15">
      <c r="A77" s="4">
        <v>75</v>
      </c>
      <c r="B77" s="4" t="s">
        <v>9</v>
      </c>
      <c r="C77" s="4" t="str">
        <f>"潘孝妍"</f>
        <v>潘孝妍</v>
      </c>
      <c r="D77" s="4" t="str">
        <f>"女"</f>
        <v>女</v>
      </c>
      <c r="E77" s="4" t="str">
        <f>"1995-04-18"</f>
        <v>1995-04-18</v>
      </c>
    </row>
    <row r="78" spans="1:5" s="1" customFormat="1" x14ac:dyDescent="0.15">
      <c r="A78" s="4">
        <v>76</v>
      </c>
      <c r="B78" s="4" t="s">
        <v>9</v>
      </c>
      <c r="C78" s="4" t="str">
        <f>"吴金凤"</f>
        <v>吴金凤</v>
      </c>
      <c r="D78" s="4" t="str">
        <f>"女"</f>
        <v>女</v>
      </c>
      <c r="E78" s="4" t="str">
        <f>"1997-09-10"</f>
        <v>1997-09-10</v>
      </c>
    </row>
    <row r="79" spans="1:5" s="1" customFormat="1" x14ac:dyDescent="0.15">
      <c r="A79" s="4">
        <v>77</v>
      </c>
      <c r="B79" s="4" t="s">
        <v>9</v>
      </c>
      <c r="C79" s="4" t="str">
        <f>"赵慧慧"</f>
        <v>赵慧慧</v>
      </c>
      <c r="D79" s="4" t="str">
        <f>"女"</f>
        <v>女</v>
      </c>
      <c r="E79" s="4" t="str">
        <f>"1995-10-01"</f>
        <v>1995-10-01</v>
      </c>
    </row>
    <row r="80" spans="1:5" s="1" customFormat="1" x14ac:dyDescent="0.15">
      <c r="A80" s="4">
        <v>78</v>
      </c>
      <c r="B80" s="4" t="s">
        <v>9</v>
      </c>
      <c r="C80" s="4" t="str">
        <f>"何秋兰"</f>
        <v>何秋兰</v>
      </c>
      <c r="D80" s="4" t="str">
        <f>"女"</f>
        <v>女</v>
      </c>
      <c r="E80" s="4" t="str">
        <f>"1993-10-05"</f>
        <v>1993-10-05</v>
      </c>
    </row>
    <row r="81" spans="1:5" s="1" customFormat="1" x14ac:dyDescent="0.15">
      <c r="A81" s="4">
        <v>79</v>
      </c>
      <c r="B81" s="4" t="s">
        <v>9</v>
      </c>
      <c r="C81" s="4" t="str">
        <f>"陈秋惠"</f>
        <v>陈秋惠</v>
      </c>
      <c r="D81" s="4" t="str">
        <f>"女"</f>
        <v>女</v>
      </c>
      <c r="E81" s="4" t="str">
        <f>"1994-09-15"</f>
        <v>1994-09-15</v>
      </c>
    </row>
    <row r="82" spans="1:5" s="1" customFormat="1" x14ac:dyDescent="0.15">
      <c r="A82" s="4">
        <v>80</v>
      </c>
      <c r="B82" s="4" t="s">
        <v>9</v>
      </c>
      <c r="C82" s="4" t="str">
        <f>"苏浩然"</f>
        <v>苏浩然</v>
      </c>
      <c r="D82" s="4" t="str">
        <f>"男"</f>
        <v>男</v>
      </c>
      <c r="E82" s="4" t="str">
        <f>"1995-03-16"</f>
        <v>1995-03-16</v>
      </c>
    </row>
    <row r="83" spans="1:5" s="1" customFormat="1" x14ac:dyDescent="0.15">
      <c r="A83" s="4">
        <v>81</v>
      </c>
      <c r="B83" s="4" t="s">
        <v>9</v>
      </c>
      <c r="C83" s="4" t="str">
        <f>"王卫玲"</f>
        <v>王卫玲</v>
      </c>
      <c r="D83" s="4" t="str">
        <f>"女"</f>
        <v>女</v>
      </c>
      <c r="E83" s="4" t="str">
        <f>"1995-05-06"</f>
        <v>1995-05-06</v>
      </c>
    </row>
    <row r="84" spans="1:5" s="1" customFormat="1" x14ac:dyDescent="0.15">
      <c r="A84" s="4">
        <v>82</v>
      </c>
      <c r="B84" s="4" t="s">
        <v>9</v>
      </c>
      <c r="C84" s="4" t="str">
        <f>"程冰"</f>
        <v>程冰</v>
      </c>
      <c r="D84" s="4" t="str">
        <f>"女"</f>
        <v>女</v>
      </c>
      <c r="E84" s="4" t="str">
        <f>"1994-04-07"</f>
        <v>1994-04-07</v>
      </c>
    </row>
    <row r="85" spans="1:5" s="1" customFormat="1" x14ac:dyDescent="0.15">
      <c r="A85" s="4">
        <v>83</v>
      </c>
      <c r="B85" s="4" t="s">
        <v>9</v>
      </c>
      <c r="C85" s="4" t="str">
        <f>"张钰泽"</f>
        <v>张钰泽</v>
      </c>
      <c r="D85" s="4" t="str">
        <f>"男"</f>
        <v>男</v>
      </c>
      <c r="E85" s="4" t="str">
        <f>"1996-04-01"</f>
        <v>1996-04-01</v>
      </c>
    </row>
    <row r="86" spans="1:5" s="1" customFormat="1" x14ac:dyDescent="0.15">
      <c r="A86" s="4">
        <v>84</v>
      </c>
      <c r="B86" s="4" t="s">
        <v>9</v>
      </c>
      <c r="C86" s="4" t="str">
        <f>"王棉"</f>
        <v>王棉</v>
      </c>
      <c r="D86" s="4" t="str">
        <f>"女"</f>
        <v>女</v>
      </c>
      <c r="E86" s="4" t="str">
        <f>"1998-09-23"</f>
        <v>1998-09-23</v>
      </c>
    </row>
    <row r="87" spans="1:5" s="1" customFormat="1" x14ac:dyDescent="0.15">
      <c r="A87" s="4">
        <v>85</v>
      </c>
      <c r="B87" s="4" t="s">
        <v>9</v>
      </c>
      <c r="C87" s="4" t="str">
        <f>"李玲"</f>
        <v>李玲</v>
      </c>
      <c r="D87" s="4" t="str">
        <f>"女"</f>
        <v>女</v>
      </c>
      <c r="E87" s="4" t="str">
        <f>"1997-04-07"</f>
        <v>1997-04-07</v>
      </c>
    </row>
    <row r="88" spans="1:5" s="1" customFormat="1" x14ac:dyDescent="0.15">
      <c r="A88" s="4">
        <v>86</v>
      </c>
      <c r="B88" s="4" t="s">
        <v>9</v>
      </c>
      <c r="C88" s="4" t="str">
        <f>"李翼桃"</f>
        <v>李翼桃</v>
      </c>
      <c r="D88" s="4" t="str">
        <f>"女"</f>
        <v>女</v>
      </c>
      <c r="E88" s="4" t="str">
        <f>"1996-10-05"</f>
        <v>1996-10-05</v>
      </c>
    </row>
    <row r="89" spans="1:5" s="1" customFormat="1" x14ac:dyDescent="0.15">
      <c r="A89" s="4">
        <v>87</v>
      </c>
      <c r="B89" s="4" t="s">
        <v>9</v>
      </c>
      <c r="C89" s="4" t="str">
        <f>"黄惠敏"</f>
        <v>黄惠敏</v>
      </c>
      <c r="D89" s="4" t="str">
        <f>"女"</f>
        <v>女</v>
      </c>
      <c r="E89" s="4" t="str">
        <f>"1995-02-17"</f>
        <v>1995-02-17</v>
      </c>
    </row>
    <row r="90" spans="1:5" s="1" customFormat="1" x14ac:dyDescent="0.15">
      <c r="A90" s="4">
        <v>88</v>
      </c>
      <c r="B90" s="4" t="s">
        <v>9</v>
      </c>
      <c r="C90" s="4" t="str">
        <f>"程娟"</f>
        <v>程娟</v>
      </c>
      <c r="D90" s="4" t="str">
        <f>"女"</f>
        <v>女</v>
      </c>
      <c r="E90" s="4" t="str">
        <f>"1994-09-08"</f>
        <v>1994-09-08</v>
      </c>
    </row>
    <row r="91" spans="1:5" s="1" customFormat="1" x14ac:dyDescent="0.15">
      <c r="A91" s="4">
        <v>89</v>
      </c>
      <c r="B91" s="4" t="s">
        <v>9</v>
      </c>
      <c r="C91" s="4" t="str">
        <f>"吴乐乐"</f>
        <v>吴乐乐</v>
      </c>
      <c r="D91" s="4" t="str">
        <f>"女"</f>
        <v>女</v>
      </c>
      <c r="E91" s="4" t="str">
        <f>"1996-11-01"</f>
        <v>1996-11-01</v>
      </c>
    </row>
    <row r="92" spans="1:5" s="1" customFormat="1" x14ac:dyDescent="0.15">
      <c r="A92" s="4">
        <v>90</v>
      </c>
      <c r="B92" s="4" t="s">
        <v>9</v>
      </c>
      <c r="C92" s="4" t="str">
        <f>"卢涛"</f>
        <v>卢涛</v>
      </c>
      <c r="D92" s="4" t="str">
        <f>"男"</f>
        <v>男</v>
      </c>
      <c r="E92" s="4" t="str">
        <f>"1995-03-06"</f>
        <v>1995-03-06</v>
      </c>
    </row>
    <row r="93" spans="1:5" s="1" customFormat="1" x14ac:dyDescent="0.15">
      <c r="A93" s="4">
        <v>91</v>
      </c>
      <c r="B93" s="4" t="s">
        <v>9</v>
      </c>
      <c r="C93" s="4" t="str">
        <f>"谢晓霞"</f>
        <v>谢晓霞</v>
      </c>
      <c r="D93" s="4" t="str">
        <f>"女"</f>
        <v>女</v>
      </c>
      <c r="E93" s="4" t="str">
        <f>"1996-10-15"</f>
        <v>1996-10-15</v>
      </c>
    </row>
    <row r="94" spans="1:5" s="1" customFormat="1" x14ac:dyDescent="0.15">
      <c r="A94" s="4">
        <v>92</v>
      </c>
      <c r="B94" s="4" t="s">
        <v>9</v>
      </c>
      <c r="C94" s="4" t="str">
        <f>"吴亚芬"</f>
        <v>吴亚芬</v>
      </c>
      <c r="D94" s="4" t="str">
        <f>"女"</f>
        <v>女</v>
      </c>
      <c r="E94" s="4" t="str">
        <f>"1996-10-06"</f>
        <v>1996-10-06</v>
      </c>
    </row>
    <row r="95" spans="1:5" s="1" customFormat="1" x14ac:dyDescent="0.15">
      <c r="A95" s="4">
        <v>93</v>
      </c>
      <c r="B95" s="4" t="s">
        <v>9</v>
      </c>
      <c r="C95" s="4" t="str">
        <f>"庄红报"</f>
        <v>庄红报</v>
      </c>
      <c r="D95" s="4" t="str">
        <f>"女"</f>
        <v>女</v>
      </c>
      <c r="E95" s="4" t="str">
        <f>"1995-06-10"</f>
        <v>1995-06-10</v>
      </c>
    </row>
    <row r="96" spans="1:5" s="1" customFormat="1" x14ac:dyDescent="0.15">
      <c r="A96" s="4">
        <v>94</v>
      </c>
      <c r="B96" s="4" t="s">
        <v>9</v>
      </c>
      <c r="C96" s="4" t="str">
        <f>"邢婀娜"</f>
        <v>邢婀娜</v>
      </c>
      <c r="D96" s="4" t="str">
        <f>"女"</f>
        <v>女</v>
      </c>
      <c r="E96" s="4" t="str">
        <f>"1993-10-04"</f>
        <v>1993-10-04</v>
      </c>
    </row>
    <row r="97" spans="1:5" s="1" customFormat="1" x14ac:dyDescent="0.15">
      <c r="A97" s="4">
        <v>95</v>
      </c>
      <c r="B97" s="4" t="s">
        <v>9</v>
      </c>
      <c r="C97" s="4" t="str">
        <f>"任泽苇"</f>
        <v>任泽苇</v>
      </c>
      <c r="D97" s="4" t="str">
        <f>"女"</f>
        <v>女</v>
      </c>
      <c r="E97" s="4" t="str">
        <f>"1991-01-07"</f>
        <v>1991-01-07</v>
      </c>
    </row>
    <row r="98" spans="1:5" s="1" customFormat="1" x14ac:dyDescent="0.15">
      <c r="A98" s="4">
        <v>96</v>
      </c>
      <c r="B98" s="4" t="s">
        <v>9</v>
      </c>
      <c r="C98" s="4" t="str">
        <f>"林秋飞"</f>
        <v>林秋飞</v>
      </c>
      <c r="D98" s="4" t="str">
        <f>"女"</f>
        <v>女</v>
      </c>
      <c r="E98" s="4" t="str">
        <f>"1996-03-12"</f>
        <v>1996-03-12</v>
      </c>
    </row>
    <row r="99" spans="1:5" s="1" customFormat="1" x14ac:dyDescent="0.15">
      <c r="A99" s="4">
        <v>97</v>
      </c>
      <c r="B99" s="4" t="s">
        <v>9</v>
      </c>
      <c r="C99" s="4" t="str">
        <f>"温洋 "</f>
        <v xml:space="preserve">温洋 </v>
      </c>
      <c r="D99" s="4" t="str">
        <f>"女"</f>
        <v>女</v>
      </c>
      <c r="E99" s="4" t="str">
        <f>"1996-04-02"</f>
        <v>1996-04-02</v>
      </c>
    </row>
    <row r="100" spans="1:5" s="1" customFormat="1" x14ac:dyDescent="0.15">
      <c r="A100" s="4">
        <v>98</v>
      </c>
      <c r="B100" s="4" t="s">
        <v>9</v>
      </c>
      <c r="C100" s="4" t="str">
        <f>"王少环"</f>
        <v>王少环</v>
      </c>
      <c r="D100" s="4" t="str">
        <f>"女"</f>
        <v>女</v>
      </c>
      <c r="E100" s="4" t="str">
        <f>"1996-09-12"</f>
        <v>1996-09-12</v>
      </c>
    </row>
    <row r="101" spans="1:5" s="1" customFormat="1" x14ac:dyDescent="0.15">
      <c r="A101" s="4">
        <v>99</v>
      </c>
      <c r="B101" s="4" t="s">
        <v>9</v>
      </c>
      <c r="C101" s="4" t="str">
        <f>"吴少锦"</f>
        <v>吴少锦</v>
      </c>
      <c r="D101" s="4" t="str">
        <f>"女"</f>
        <v>女</v>
      </c>
      <c r="E101" s="4" t="str">
        <f>"1991-05-07"</f>
        <v>1991-05-07</v>
      </c>
    </row>
    <row r="102" spans="1:5" s="1" customFormat="1" x14ac:dyDescent="0.15">
      <c r="A102" s="4">
        <v>100</v>
      </c>
      <c r="B102" s="4" t="s">
        <v>9</v>
      </c>
      <c r="C102" s="4" t="str">
        <f>"符淑萍"</f>
        <v>符淑萍</v>
      </c>
      <c r="D102" s="4" t="str">
        <f>"女"</f>
        <v>女</v>
      </c>
      <c r="E102" s="4" t="str">
        <f>"1994-11-23"</f>
        <v>1994-11-23</v>
      </c>
    </row>
    <row r="103" spans="1:5" s="1" customFormat="1" x14ac:dyDescent="0.15">
      <c r="A103" s="4">
        <v>101</v>
      </c>
      <c r="B103" s="4" t="s">
        <v>9</v>
      </c>
      <c r="C103" s="4" t="str">
        <f>"陈慧秋"</f>
        <v>陈慧秋</v>
      </c>
      <c r="D103" s="4" t="str">
        <f>"女"</f>
        <v>女</v>
      </c>
      <c r="E103" s="4" t="str">
        <f>"1993-02-28"</f>
        <v>1993-02-28</v>
      </c>
    </row>
    <row r="104" spans="1:5" s="1" customFormat="1" x14ac:dyDescent="0.15">
      <c r="A104" s="4">
        <v>102</v>
      </c>
      <c r="B104" s="4" t="s">
        <v>9</v>
      </c>
      <c r="C104" s="4" t="str">
        <f>"周小兰"</f>
        <v>周小兰</v>
      </c>
      <c r="D104" s="4" t="str">
        <f>"女"</f>
        <v>女</v>
      </c>
      <c r="E104" s="4" t="str">
        <f>"1995-06-25"</f>
        <v>1995-06-25</v>
      </c>
    </row>
    <row r="105" spans="1:5" s="1" customFormat="1" x14ac:dyDescent="0.15">
      <c r="A105" s="4">
        <v>103</v>
      </c>
      <c r="B105" s="4" t="s">
        <v>9</v>
      </c>
      <c r="C105" s="4" t="str">
        <f>"郭宏霞"</f>
        <v>郭宏霞</v>
      </c>
      <c r="D105" s="4" t="str">
        <f>"女"</f>
        <v>女</v>
      </c>
      <c r="E105" s="4" t="str">
        <f>"1994-02-03"</f>
        <v>1994-02-03</v>
      </c>
    </row>
    <row r="106" spans="1:5" s="1" customFormat="1" x14ac:dyDescent="0.15">
      <c r="A106" s="4">
        <v>104</v>
      </c>
      <c r="B106" s="4" t="s">
        <v>9</v>
      </c>
      <c r="C106" s="4" t="str">
        <f>"张芳梅"</f>
        <v>张芳梅</v>
      </c>
      <c r="D106" s="4" t="str">
        <f>"女"</f>
        <v>女</v>
      </c>
      <c r="E106" s="4" t="str">
        <f>"1996-06-08"</f>
        <v>1996-06-08</v>
      </c>
    </row>
    <row r="107" spans="1:5" s="1" customFormat="1" x14ac:dyDescent="0.15">
      <c r="A107" s="4">
        <v>105</v>
      </c>
      <c r="B107" s="4" t="s">
        <v>9</v>
      </c>
      <c r="C107" s="4" t="str">
        <f>"林悦"</f>
        <v>林悦</v>
      </c>
      <c r="D107" s="4" t="str">
        <f>"女"</f>
        <v>女</v>
      </c>
      <c r="E107" s="4" t="str">
        <f>"1997-06-05"</f>
        <v>1997-06-05</v>
      </c>
    </row>
    <row r="108" spans="1:5" s="1" customFormat="1" x14ac:dyDescent="0.15">
      <c r="A108" s="4">
        <v>106</v>
      </c>
      <c r="B108" s="4" t="s">
        <v>9</v>
      </c>
      <c r="C108" s="4" t="str">
        <f>"詹思荣"</f>
        <v>詹思荣</v>
      </c>
      <c r="D108" s="4" t="str">
        <f>"女"</f>
        <v>女</v>
      </c>
      <c r="E108" s="4" t="str">
        <f>"1997-12-27"</f>
        <v>1997-12-27</v>
      </c>
    </row>
    <row r="109" spans="1:5" s="1" customFormat="1" x14ac:dyDescent="0.15">
      <c r="A109" s="4">
        <v>107</v>
      </c>
      <c r="B109" s="4" t="s">
        <v>9</v>
      </c>
      <c r="C109" s="4" t="str">
        <f>"刘昱翾"</f>
        <v>刘昱翾</v>
      </c>
      <c r="D109" s="4" t="str">
        <f>"女"</f>
        <v>女</v>
      </c>
      <c r="E109" s="4" t="str">
        <f>"1998-10-31"</f>
        <v>1998-10-31</v>
      </c>
    </row>
    <row r="110" spans="1:5" s="1" customFormat="1" x14ac:dyDescent="0.15">
      <c r="A110" s="4">
        <v>108</v>
      </c>
      <c r="B110" s="4" t="s">
        <v>9</v>
      </c>
      <c r="C110" s="4" t="str">
        <f>"王丽芳"</f>
        <v>王丽芳</v>
      </c>
      <c r="D110" s="4" t="str">
        <f>"女"</f>
        <v>女</v>
      </c>
      <c r="E110" s="4" t="str">
        <f>"1992-09-09"</f>
        <v>1992-09-09</v>
      </c>
    </row>
    <row r="111" spans="1:5" s="1" customFormat="1" x14ac:dyDescent="0.15">
      <c r="A111" s="4">
        <v>109</v>
      </c>
      <c r="B111" s="4" t="s">
        <v>9</v>
      </c>
      <c r="C111" s="4" t="str">
        <f>"杨琳"</f>
        <v>杨琳</v>
      </c>
      <c r="D111" s="4" t="str">
        <f>"女"</f>
        <v>女</v>
      </c>
      <c r="E111" s="4" t="str">
        <f>"1992-12-25"</f>
        <v>1992-12-25</v>
      </c>
    </row>
    <row r="112" spans="1:5" s="1" customFormat="1" x14ac:dyDescent="0.15">
      <c r="A112" s="4">
        <v>110</v>
      </c>
      <c r="B112" s="4" t="s">
        <v>9</v>
      </c>
      <c r="C112" s="4" t="str">
        <f>"郑庆焕"</f>
        <v>郑庆焕</v>
      </c>
      <c r="D112" s="4" t="str">
        <f>"女"</f>
        <v>女</v>
      </c>
      <c r="E112" s="4" t="str">
        <f>"1995-12-23"</f>
        <v>1995-12-23</v>
      </c>
    </row>
    <row r="113" spans="1:5" s="1" customFormat="1" x14ac:dyDescent="0.15">
      <c r="A113" s="4">
        <v>111</v>
      </c>
      <c r="B113" s="4" t="s">
        <v>9</v>
      </c>
      <c r="C113" s="4" t="str">
        <f>"王悦"</f>
        <v>王悦</v>
      </c>
      <c r="D113" s="4" t="str">
        <f>"女"</f>
        <v>女</v>
      </c>
      <c r="E113" s="4" t="str">
        <f>"1996-03-03"</f>
        <v>1996-03-03</v>
      </c>
    </row>
    <row r="114" spans="1:5" s="1" customFormat="1" x14ac:dyDescent="0.15">
      <c r="A114" s="4">
        <v>112</v>
      </c>
      <c r="B114" s="4" t="s">
        <v>9</v>
      </c>
      <c r="C114" s="4" t="str">
        <f>"黄祥霞"</f>
        <v>黄祥霞</v>
      </c>
      <c r="D114" s="4" t="str">
        <f>"女"</f>
        <v>女</v>
      </c>
      <c r="E114" s="4" t="str">
        <f>"1993-11-04"</f>
        <v>1993-11-04</v>
      </c>
    </row>
    <row r="115" spans="1:5" s="1" customFormat="1" x14ac:dyDescent="0.15">
      <c r="A115" s="4">
        <v>113</v>
      </c>
      <c r="B115" s="4" t="s">
        <v>9</v>
      </c>
      <c r="C115" s="4" t="str">
        <f>"张月凤"</f>
        <v>张月凤</v>
      </c>
      <c r="D115" s="4" t="str">
        <f>"女"</f>
        <v>女</v>
      </c>
      <c r="E115" s="4" t="str">
        <f>"1994-01-29"</f>
        <v>1994-01-29</v>
      </c>
    </row>
    <row r="116" spans="1:5" s="1" customFormat="1" x14ac:dyDescent="0.15">
      <c r="A116" s="4">
        <v>114</v>
      </c>
      <c r="B116" s="4" t="s">
        <v>9</v>
      </c>
      <c r="C116" s="4" t="str">
        <f>"王红芳"</f>
        <v>王红芳</v>
      </c>
      <c r="D116" s="4" t="str">
        <f>"女"</f>
        <v>女</v>
      </c>
      <c r="E116" s="4" t="str">
        <f>"1997-08-30"</f>
        <v>1997-08-30</v>
      </c>
    </row>
    <row r="117" spans="1:5" s="1" customFormat="1" x14ac:dyDescent="0.15">
      <c r="A117" s="4">
        <v>115</v>
      </c>
      <c r="B117" s="4" t="s">
        <v>9</v>
      </c>
      <c r="C117" s="4" t="str">
        <f>"谭东"</f>
        <v>谭东</v>
      </c>
      <c r="D117" s="4" t="str">
        <f>"女"</f>
        <v>女</v>
      </c>
      <c r="E117" s="4" t="str">
        <f>"1991-03-12"</f>
        <v>1991-03-12</v>
      </c>
    </row>
    <row r="118" spans="1:5" s="1" customFormat="1" x14ac:dyDescent="0.15">
      <c r="A118" s="4">
        <v>116</v>
      </c>
      <c r="B118" s="4" t="s">
        <v>9</v>
      </c>
      <c r="C118" s="4" t="str">
        <f>"陈玉玲"</f>
        <v>陈玉玲</v>
      </c>
      <c r="D118" s="4" t="str">
        <f>"女"</f>
        <v>女</v>
      </c>
      <c r="E118" s="4" t="str">
        <f>"1996-11-21"</f>
        <v>1996-11-21</v>
      </c>
    </row>
    <row r="119" spans="1:5" s="1" customFormat="1" x14ac:dyDescent="0.15">
      <c r="A119" s="4">
        <v>117</v>
      </c>
      <c r="B119" s="4" t="s">
        <v>9</v>
      </c>
      <c r="C119" s="4" t="str">
        <f>"蒙诗琪"</f>
        <v>蒙诗琪</v>
      </c>
      <c r="D119" s="4" t="str">
        <f>"女"</f>
        <v>女</v>
      </c>
      <c r="E119" s="4" t="str">
        <f>"1996-05-10"</f>
        <v>1996-05-10</v>
      </c>
    </row>
    <row r="120" spans="1:5" s="1" customFormat="1" x14ac:dyDescent="0.15">
      <c r="A120" s="4">
        <v>118</v>
      </c>
      <c r="B120" s="4" t="s">
        <v>9</v>
      </c>
      <c r="C120" s="4" t="str">
        <f>"王红玲"</f>
        <v>王红玲</v>
      </c>
      <c r="D120" s="4" t="str">
        <f>"女"</f>
        <v>女</v>
      </c>
      <c r="E120" s="4" t="str">
        <f>"1994-12-04"</f>
        <v>1994-12-04</v>
      </c>
    </row>
    <row r="121" spans="1:5" s="1" customFormat="1" x14ac:dyDescent="0.15">
      <c r="A121" s="4">
        <v>119</v>
      </c>
      <c r="B121" s="4" t="s">
        <v>9</v>
      </c>
      <c r="C121" s="4" t="str">
        <f>"陈淑云"</f>
        <v>陈淑云</v>
      </c>
      <c r="D121" s="4" t="str">
        <f>"女"</f>
        <v>女</v>
      </c>
      <c r="E121" s="4" t="str">
        <f>"1996-12-12"</f>
        <v>1996-12-12</v>
      </c>
    </row>
    <row r="122" spans="1:5" s="1" customFormat="1" x14ac:dyDescent="0.15">
      <c r="A122" s="4">
        <v>120</v>
      </c>
      <c r="B122" s="4" t="s">
        <v>9</v>
      </c>
      <c r="C122" s="4" t="str">
        <f>"文凤"</f>
        <v>文凤</v>
      </c>
      <c r="D122" s="4" t="str">
        <f>"女"</f>
        <v>女</v>
      </c>
      <c r="E122" s="4" t="str">
        <f>"1995-05-28"</f>
        <v>1995-05-28</v>
      </c>
    </row>
    <row r="123" spans="1:5" s="1" customFormat="1" x14ac:dyDescent="0.15">
      <c r="A123" s="4">
        <v>121</v>
      </c>
      <c r="B123" s="4" t="s">
        <v>6</v>
      </c>
      <c r="C123" s="4" t="str">
        <f>"蔡亲梅"</f>
        <v>蔡亲梅</v>
      </c>
      <c r="D123" s="4" t="str">
        <f>"女"</f>
        <v>女</v>
      </c>
      <c r="E123" s="4" t="str">
        <f>"1997-06-20"</f>
        <v>1997-06-20</v>
      </c>
    </row>
    <row r="124" spans="1:5" s="1" customFormat="1" x14ac:dyDescent="0.15">
      <c r="A124" s="4">
        <v>122</v>
      </c>
      <c r="B124" s="4" t="s">
        <v>6</v>
      </c>
      <c r="C124" s="4" t="str">
        <f>"林姑"</f>
        <v>林姑</v>
      </c>
      <c r="D124" s="4" t="str">
        <f>"女"</f>
        <v>女</v>
      </c>
      <c r="E124" s="4" t="str">
        <f>"1996-11-08"</f>
        <v>1996-11-08</v>
      </c>
    </row>
    <row r="125" spans="1:5" s="1" customFormat="1" x14ac:dyDescent="0.15">
      <c r="A125" s="4">
        <v>123</v>
      </c>
      <c r="B125" s="4" t="s">
        <v>6</v>
      </c>
      <c r="C125" s="4" t="str">
        <f>"李秋月"</f>
        <v>李秋月</v>
      </c>
      <c r="D125" s="4" t="str">
        <f>"女"</f>
        <v>女</v>
      </c>
      <c r="E125" s="4" t="str">
        <f>"1995-07-08"</f>
        <v>1995-07-08</v>
      </c>
    </row>
    <row r="126" spans="1:5" s="1" customFormat="1" x14ac:dyDescent="0.15">
      <c r="A126" s="4">
        <v>124</v>
      </c>
      <c r="B126" s="4" t="s">
        <v>6</v>
      </c>
      <c r="C126" s="4" t="str">
        <f>"曾妙"</f>
        <v>曾妙</v>
      </c>
      <c r="D126" s="4" t="str">
        <f>"女"</f>
        <v>女</v>
      </c>
      <c r="E126" s="4" t="str">
        <f>"1994-12-08"</f>
        <v>1994-12-08</v>
      </c>
    </row>
    <row r="127" spans="1:5" s="1" customFormat="1" x14ac:dyDescent="0.15">
      <c r="A127" s="4">
        <v>125</v>
      </c>
      <c r="B127" s="4" t="s">
        <v>6</v>
      </c>
      <c r="C127" s="4" t="str">
        <f>"陈小曼"</f>
        <v>陈小曼</v>
      </c>
      <c r="D127" s="4" t="str">
        <f>"女"</f>
        <v>女</v>
      </c>
      <c r="E127" s="4" t="str">
        <f>"1996-07-02"</f>
        <v>1996-07-02</v>
      </c>
    </row>
    <row r="128" spans="1:5" s="1" customFormat="1" x14ac:dyDescent="0.15">
      <c r="A128" s="4">
        <v>126</v>
      </c>
      <c r="B128" s="4" t="s">
        <v>6</v>
      </c>
      <c r="C128" s="4" t="str">
        <f>"邓恒劳"</f>
        <v>邓恒劳</v>
      </c>
      <c r="D128" s="4" t="str">
        <f>"女"</f>
        <v>女</v>
      </c>
      <c r="E128" s="4" t="str">
        <f>"1997-01-12"</f>
        <v>1997-01-12</v>
      </c>
    </row>
    <row r="129" spans="1:5" s="1" customFormat="1" x14ac:dyDescent="0.15">
      <c r="A129" s="4">
        <v>127</v>
      </c>
      <c r="B129" s="4" t="s">
        <v>6</v>
      </c>
      <c r="C129" s="4" t="str">
        <f>"符杏燕"</f>
        <v>符杏燕</v>
      </c>
      <c r="D129" s="4" t="str">
        <f>"女"</f>
        <v>女</v>
      </c>
      <c r="E129" s="4" t="str">
        <f>"1994-12-14"</f>
        <v>1994-12-14</v>
      </c>
    </row>
    <row r="130" spans="1:5" s="1" customFormat="1" x14ac:dyDescent="0.15">
      <c r="A130" s="4">
        <v>128</v>
      </c>
      <c r="B130" s="4" t="s">
        <v>6</v>
      </c>
      <c r="C130" s="4" t="str">
        <f>"梁榕"</f>
        <v>梁榕</v>
      </c>
      <c r="D130" s="4" t="str">
        <f>"男"</f>
        <v>男</v>
      </c>
      <c r="E130" s="4" t="str">
        <f>"1994-03-14"</f>
        <v>1994-03-14</v>
      </c>
    </row>
    <row r="131" spans="1:5" s="1" customFormat="1" x14ac:dyDescent="0.15">
      <c r="A131" s="4">
        <v>129</v>
      </c>
      <c r="B131" s="4" t="s">
        <v>6</v>
      </c>
      <c r="C131" s="4" t="str">
        <f>"冯迅"</f>
        <v>冯迅</v>
      </c>
      <c r="D131" s="4" t="str">
        <f>"女"</f>
        <v>女</v>
      </c>
      <c r="E131" s="4" t="str">
        <f>"1993-01-08"</f>
        <v>1993-01-08</v>
      </c>
    </row>
    <row r="132" spans="1:5" s="1" customFormat="1" x14ac:dyDescent="0.15">
      <c r="A132" s="4">
        <v>130</v>
      </c>
      <c r="B132" s="4" t="s">
        <v>6</v>
      </c>
      <c r="C132" s="4" t="str">
        <f>"陈巧敏"</f>
        <v>陈巧敏</v>
      </c>
      <c r="D132" s="4" t="str">
        <f>"女"</f>
        <v>女</v>
      </c>
      <c r="E132" s="4" t="str">
        <f>"1998-01-19"</f>
        <v>1998-01-19</v>
      </c>
    </row>
    <row r="133" spans="1:5" s="1" customFormat="1" x14ac:dyDescent="0.15">
      <c r="A133" s="4">
        <v>131</v>
      </c>
      <c r="B133" s="4" t="s">
        <v>6</v>
      </c>
      <c r="C133" s="4" t="str">
        <f>"苏雯"</f>
        <v>苏雯</v>
      </c>
      <c r="D133" s="4" t="str">
        <f>"女"</f>
        <v>女</v>
      </c>
      <c r="E133" s="4" t="str">
        <f>"1995-05-09"</f>
        <v>1995-05-09</v>
      </c>
    </row>
    <row r="134" spans="1:5" s="1" customFormat="1" x14ac:dyDescent="0.15">
      <c r="A134" s="4">
        <v>132</v>
      </c>
      <c r="B134" s="4" t="s">
        <v>6</v>
      </c>
      <c r="C134" s="4" t="str">
        <f>"陈露"</f>
        <v>陈露</v>
      </c>
      <c r="D134" s="4" t="str">
        <f>"女"</f>
        <v>女</v>
      </c>
      <c r="E134" s="4" t="str">
        <f>"1996-01-29"</f>
        <v>1996-01-29</v>
      </c>
    </row>
    <row r="135" spans="1:5" s="1" customFormat="1" x14ac:dyDescent="0.15">
      <c r="A135" s="4">
        <v>133</v>
      </c>
      <c r="B135" s="4" t="s">
        <v>6</v>
      </c>
      <c r="C135" s="4" t="str">
        <f>"柯家妹"</f>
        <v>柯家妹</v>
      </c>
      <c r="D135" s="4" t="str">
        <f>"女"</f>
        <v>女</v>
      </c>
      <c r="E135" s="4" t="str">
        <f>"1994-10-27"</f>
        <v>1994-10-27</v>
      </c>
    </row>
    <row r="136" spans="1:5" s="1" customFormat="1" x14ac:dyDescent="0.15">
      <c r="A136" s="4">
        <v>134</v>
      </c>
      <c r="B136" s="4" t="s">
        <v>6</v>
      </c>
      <c r="C136" s="4" t="str">
        <f>"木春雨"</f>
        <v>木春雨</v>
      </c>
      <c r="D136" s="4" t="str">
        <f>"男"</f>
        <v>男</v>
      </c>
      <c r="E136" s="4" t="str">
        <f>"1998-06-06"</f>
        <v>1998-06-06</v>
      </c>
    </row>
    <row r="137" spans="1:5" s="1" customFormat="1" x14ac:dyDescent="0.15">
      <c r="A137" s="4">
        <v>135</v>
      </c>
      <c r="B137" s="4" t="s">
        <v>6</v>
      </c>
      <c r="C137" s="4" t="str">
        <f>"陈承凤"</f>
        <v>陈承凤</v>
      </c>
      <c r="D137" s="4" t="str">
        <f>"女"</f>
        <v>女</v>
      </c>
      <c r="E137" s="4" t="str">
        <f>"1995-08-11"</f>
        <v>1995-08-11</v>
      </c>
    </row>
    <row r="138" spans="1:5" s="1" customFormat="1" x14ac:dyDescent="0.15">
      <c r="A138" s="4">
        <v>136</v>
      </c>
      <c r="B138" s="4" t="s">
        <v>6</v>
      </c>
      <c r="C138" s="4" t="str">
        <f>"刘欢"</f>
        <v>刘欢</v>
      </c>
      <c r="D138" s="4" t="str">
        <f>"女"</f>
        <v>女</v>
      </c>
      <c r="E138" s="4" t="str">
        <f>"1996-04-24"</f>
        <v>1996-04-24</v>
      </c>
    </row>
    <row r="139" spans="1:5" s="1" customFormat="1" x14ac:dyDescent="0.15">
      <c r="A139" s="4">
        <v>137</v>
      </c>
      <c r="B139" s="4" t="s">
        <v>6</v>
      </c>
      <c r="C139" s="4" t="str">
        <f>"周红燕"</f>
        <v>周红燕</v>
      </c>
      <c r="D139" s="4" t="str">
        <f>"女"</f>
        <v>女</v>
      </c>
      <c r="E139" s="4" t="str">
        <f>"1997-10-04"</f>
        <v>1997-10-04</v>
      </c>
    </row>
    <row r="140" spans="1:5" s="1" customFormat="1" x14ac:dyDescent="0.15">
      <c r="A140" s="4">
        <v>138</v>
      </c>
      <c r="B140" s="4" t="s">
        <v>6</v>
      </c>
      <c r="C140" s="4" t="str">
        <f>"谢敏"</f>
        <v>谢敏</v>
      </c>
      <c r="D140" s="4" t="str">
        <f>"女"</f>
        <v>女</v>
      </c>
      <c r="E140" s="4" t="str">
        <f>"1997-10-02"</f>
        <v>1997-10-02</v>
      </c>
    </row>
    <row r="141" spans="1:5" s="1" customFormat="1" x14ac:dyDescent="0.15">
      <c r="A141" s="4">
        <v>139</v>
      </c>
      <c r="B141" s="4" t="s">
        <v>6</v>
      </c>
      <c r="C141" s="4" t="str">
        <f>"赵小丽"</f>
        <v>赵小丽</v>
      </c>
      <c r="D141" s="4" t="str">
        <f>"女"</f>
        <v>女</v>
      </c>
      <c r="E141" s="4" t="str">
        <f>"1996-12-06"</f>
        <v>1996-12-06</v>
      </c>
    </row>
    <row r="142" spans="1:5" s="1" customFormat="1" x14ac:dyDescent="0.15">
      <c r="A142" s="4">
        <v>140</v>
      </c>
      <c r="B142" s="4" t="s">
        <v>6</v>
      </c>
      <c r="C142" s="4" t="str">
        <f>"蔡汝政"</f>
        <v>蔡汝政</v>
      </c>
      <c r="D142" s="4" t="str">
        <f>"男"</f>
        <v>男</v>
      </c>
      <c r="E142" s="4" t="str">
        <f>"1998-08-05"</f>
        <v>1998-08-05</v>
      </c>
    </row>
    <row r="143" spans="1:5" s="1" customFormat="1" x14ac:dyDescent="0.15">
      <c r="A143" s="4">
        <v>141</v>
      </c>
      <c r="B143" s="4" t="s">
        <v>6</v>
      </c>
      <c r="C143" s="4" t="str">
        <f>"卢家宏"</f>
        <v>卢家宏</v>
      </c>
      <c r="D143" s="4" t="str">
        <f>"男"</f>
        <v>男</v>
      </c>
      <c r="E143" s="4" t="str">
        <f>"1996-09-19"</f>
        <v>1996-09-19</v>
      </c>
    </row>
    <row r="144" spans="1:5" s="1" customFormat="1" x14ac:dyDescent="0.15">
      <c r="A144" s="4">
        <v>142</v>
      </c>
      <c r="B144" s="4" t="s">
        <v>6</v>
      </c>
      <c r="C144" s="4" t="str">
        <f>"冯雪"</f>
        <v>冯雪</v>
      </c>
      <c r="D144" s="4" t="str">
        <f>"女"</f>
        <v>女</v>
      </c>
      <c r="E144" s="4" t="str">
        <f>"1996-02-05"</f>
        <v>1996-02-05</v>
      </c>
    </row>
    <row r="145" spans="1:5" s="1" customFormat="1" x14ac:dyDescent="0.15">
      <c r="A145" s="4">
        <v>143</v>
      </c>
      <c r="B145" s="4" t="s">
        <v>6</v>
      </c>
      <c r="C145" s="4" t="str">
        <f>"何友桃"</f>
        <v>何友桃</v>
      </c>
      <c r="D145" s="4" t="str">
        <f>"女"</f>
        <v>女</v>
      </c>
      <c r="E145" s="4" t="str">
        <f>"1993-01"</f>
        <v>1993-01</v>
      </c>
    </row>
    <row r="146" spans="1:5" s="1" customFormat="1" x14ac:dyDescent="0.15">
      <c r="A146" s="4">
        <v>144</v>
      </c>
      <c r="B146" s="4" t="s">
        <v>6</v>
      </c>
      <c r="C146" s="4" t="str">
        <f>"叶春燕"</f>
        <v>叶春燕</v>
      </c>
      <c r="D146" s="4" t="str">
        <f>"女"</f>
        <v>女</v>
      </c>
      <c r="E146" s="4" t="str">
        <f>"1993-04-08"</f>
        <v>1993-04-08</v>
      </c>
    </row>
    <row r="147" spans="1:5" s="1" customFormat="1" x14ac:dyDescent="0.15">
      <c r="A147" s="4">
        <v>145</v>
      </c>
      <c r="B147" s="4" t="s">
        <v>6</v>
      </c>
      <c r="C147" s="4" t="str">
        <f>"朱德誉"</f>
        <v>朱德誉</v>
      </c>
      <c r="D147" s="4" t="str">
        <f>"男"</f>
        <v>男</v>
      </c>
      <c r="E147" s="4" t="str">
        <f>"1995-01-14"</f>
        <v>1995-01-14</v>
      </c>
    </row>
    <row r="148" spans="1:5" s="1" customFormat="1" x14ac:dyDescent="0.15">
      <c r="A148" s="4">
        <v>146</v>
      </c>
      <c r="B148" s="4" t="s">
        <v>6</v>
      </c>
      <c r="C148" s="4" t="str">
        <f>"黄莹"</f>
        <v>黄莹</v>
      </c>
      <c r="D148" s="4" t="str">
        <f>"女"</f>
        <v>女</v>
      </c>
      <c r="E148" s="4" t="str">
        <f>"1996-08-14"</f>
        <v>1996-08-14</v>
      </c>
    </row>
    <row r="149" spans="1:5" s="1" customFormat="1" x14ac:dyDescent="0.15">
      <c r="A149" s="4">
        <v>147</v>
      </c>
      <c r="B149" s="4" t="s">
        <v>6</v>
      </c>
      <c r="C149" s="4" t="str">
        <f>"吴小灵"</f>
        <v>吴小灵</v>
      </c>
      <c r="D149" s="4" t="str">
        <f>"女"</f>
        <v>女</v>
      </c>
      <c r="E149" s="4" t="str">
        <f>"1994-07-18"</f>
        <v>1994-07-18</v>
      </c>
    </row>
    <row r="150" spans="1:5" s="1" customFormat="1" x14ac:dyDescent="0.15">
      <c r="A150" s="4">
        <v>148</v>
      </c>
      <c r="B150" s="4" t="s">
        <v>6</v>
      </c>
      <c r="C150" s="4" t="str">
        <f>"张生丽"</f>
        <v>张生丽</v>
      </c>
      <c r="D150" s="4" t="str">
        <f>"女"</f>
        <v>女</v>
      </c>
      <c r="E150" s="4" t="str">
        <f>"1995-07-01"</f>
        <v>1995-07-01</v>
      </c>
    </row>
    <row r="151" spans="1:5" s="1" customFormat="1" x14ac:dyDescent="0.15">
      <c r="A151" s="4">
        <v>149</v>
      </c>
      <c r="B151" s="4" t="s">
        <v>6</v>
      </c>
      <c r="C151" s="4" t="str">
        <f>"郑远霞"</f>
        <v>郑远霞</v>
      </c>
      <c r="D151" s="4" t="str">
        <f>"女"</f>
        <v>女</v>
      </c>
      <c r="E151" s="4" t="str">
        <f>"1995-08-02"</f>
        <v>1995-08-02</v>
      </c>
    </row>
    <row r="152" spans="1:5" s="1" customFormat="1" x14ac:dyDescent="0.15">
      <c r="A152" s="4">
        <v>150</v>
      </c>
      <c r="B152" s="4" t="s">
        <v>6</v>
      </c>
      <c r="C152" s="4" t="str">
        <f>"林礼妙"</f>
        <v>林礼妙</v>
      </c>
      <c r="D152" s="4" t="str">
        <f>"女"</f>
        <v>女</v>
      </c>
      <c r="E152" s="4" t="str">
        <f>"1996-12-01"</f>
        <v>1996-12-01</v>
      </c>
    </row>
    <row r="153" spans="1:5" s="1" customFormat="1" x14ac:dyDescent="0.15">
      <c r="A153" s="4">
        <v>151</v>
      </c>
      <c r="B153" s="4" t="s">
        <v>6</v>
      </c>
      <c r="C153" s="4" t="str">
        <f>"黄少梅"</f>
        <v>黄少梅</v>
      </c>
      <c r="D153" s="4" t="str">
        <f>"女"</f>
        <v>女</v>
      </c>
      <c r="E153" s="4" t="str">
        <f>"1995-06-10"</f>
        <v>1995-06-10</v>
      </c>
    </row>
    <row r="154" spans="1:5" s="1" customFormat="1" x14ac:dyDescent="0.15">
      <c r="A154" s="4">
        <v>152</v>
      </c>
      <c r="B154" s="4" t="s">
        <v>6</v>
      </c>
      <c r="C154" s="4" t="str">
        <f>"陈清勉"</f>
        <v>陈清勉</v>
      </c>
      <c r="D154" s="4" t="str">
        <f>"男"</f>
        <v>男</v>
      </c>
      <c r="E154" s="4" t="str">
        <f>"1991-10-16"</f>
        <v>1991-10-16</v>
      </c>
    </row>
    <row r="155" spans="1:5" s="1" customFormat="1" x14ac:dyDescent="0.15">
      <c r="A155" s="4">
        <v>153</v>
      </c>
      <c r="B155" s="4" t="s">
        <v>6</v>
      </c>
      <c r="C155" s="4" t="str">
        <f>"王寸升"</f>
        <v>王寸升</v>
      </c>
      <c r="D155" s="4" t="str">
        <f>"女"</f>
        <v>女</v>
      </c>
      <c r="E155" s="4" t="str">
        <f>"1996-02-08"</f>
        <v>1996-02-08</v>
      </c>
    </row>
    <row r="156" spans="1:5" s="1" customFormat="1" x14ac:dyDescent="0.15">
      <c r="A156" s="4">
        <v>154</v>
      </c>
      <c r="B156" s="4" t="s">
        <v>6</v>
      </c>
      <c r="C156" s="4" t="str">
        <f>"吴品玲"</f>
        <v>吴品玲</v>
      </c>
      <c r="D156" s="4" t="str">
        <f>"女"</f>
        <v>女</v>
      </c>
      <c r="E156" s="4" t="str">
        <f>"1993-05-15"</f>
        <v>1993-05-15</v>
      </c>
    </row>
    <row r="157" spans="1:5" s="1" customFormat="1" x14ac:dyDescent="0.15">
      <c r="A157" s="4">
        <v>155</v>
      </c>
      <c r="B157" s="4" t="s">
        <v>6</v>
      </c>
      <c r="C157" s="4" t="str">
        <f>"符津雨"</f>
        <v>符津雨</v>
      </c>
      <c r="D157" s="4" t="str">
        <f>"女"</f>
        <v>女</v>
      </c>
      <c r="E157" s="4" t="str">
        <f>"1995-03-26"</f>
        <v>1995-03-26</v>
      </c>
    </row>
    <row r="158" spans="1:5" s="1" customFormat="1" x14ac:dyDescent="0.15">
      <c r="A158" s="4">
        <v>156</v>
      </c>
      <c r="B158" s="4" t="s">
        <v>6</v>
      </c>
      <c r="C158" s="4" t="str">
        <f>"曾悦"</f>
        <v>曾悦</v>
      </c>
      <c r="D158" s="4" t="str">
        <f>"女"</f>
        <v>女</v>
      </c>
      <c r="E158" s="4" t="str">
        <f>"1996-11-18"</f>
        <v>1996-11-18</v>
      </c>
    </row>
    <row r="159" spans="1:5" s="1" customFormat="1" x14ac:dyDescent="0.15">
      <c r="A159" s="4">
        <v>157</v>
      </c>
      <c r="B159" s="4" t="s">
        <v>6</v>
      </c>
      <c r="C159" s="4" t="str">
        <f>"胡吉玲"</f>
        <v>胡吉玲</v>
      </c>
      <c r="D159" s="4" t="str">
        <f>"女"</f>
        <v>女</v>
      </c>
      <c r="E159" s="4" t="str">
        <f>"1994-08-14"</f>
        <v>1994-08-14</v>
      </c>
    </row>
    <row r="160" spans="1:5" s="1" customFormat="1" x14ac:dyDescent="0.15">
      <c r="A160" s="4">
        <v>158</v>
      </c>
      <c r="B160" s="4" t="s">
        <v>6</v>
      </c>
      <c r="C160" s="4" t="str">
        <f>"林雪婷"</f>
        <v>林雪婷</v>
      </c>
      <c r="D160" s="4" t="str">
        <f>"女"</f>
        <v>女</v>
      </c>
      <c r="E160" s="4" t="str">
        <f>"1996-02-16"</f>
        <v>1996-02-16</v>
      </c>
    </row>
    <row r="161" spans="1:5" s="1" customFormat="1" x14ac:dyDescent="0.15">
      <c r="A161" s="4">
        <v>159</v>
      </c>
      <c r="B161" s="4" t="s">
        <v>6</v>
      </c>
      <c r="C161" s="4" t="str">
        <f>"林宇静"</f>
        <v>林宇静</v>
      </c>
      <c r="D161" s="4" t="str">
        <f>"女"</f>
        <v>女</v>
      </c>
      <c r="E161" s="4" t="str">
        <f>"1994-11-26"</f>
        <v>1994-11-26</v>
      </c>
    </row>
    <row r="162" spans="1:5" s="1" customFormat="1" x14ac:dyDescent="0.15">
      <c r="A162" s="4">
        <v>160</v>
      </c>
      <c r="B162" s="4" t="s">
        <v>6</v>
      </c>
      <c r="C162" s="4" t="str">
        <f>"符磊"</f>
        <v>符磊</v>
      </c>
      <c r="D162" s="4" t="str">
        <f>"女"</f>
        <v>女</v>
      </c>
      <c r="E162" s="4" t="str">
        <f>"1996-01-07"</f>
        <v>1996-01-07</v>
      </c>
    </row>
    <row r="163" spans="1:5" s="1" customFormat="1" x14ac:dyDescent="0.15">
      <c r="A163" s="4">
        <v>161</v>
      </c>
      <c r="B163" s="4" t="s">
        <v>6</v>
      </c>
      <c r="C163" s="4" t="str">
        <f>"周炳丹"</f>
        <v>周炳丹</v>
      </c>
      <c r="D163" s="4" t="str">
        <f>"女"</f>
        <v>女</v>
      </c>
      <c r="E163" s="4" t="str">
        <f>"1996-07-24"</f>
        <v>1996-07-24</v>
      </c>
    </row>
    <row r="164" spans="1:5" s="1" customFormat="1" x14ac:dyDescent="0.15">
      <c r="A164" s="4">
        <v>162</v>
      </c>
      <c r="B164" s="4" t="s">
        <v>6</v>
      </c>
      <c r="C164" s="4" t="str">
        <f>"黄燕霞"</f>
        <v>黄燕霞</v>
      </c>
      <c r="D164" s="4" t="str">
        <f>"女"</f>
        <v>女</v>
      </c>
      <c r="E164" s="4" t="str">
        <f>"1994-01-29"</f>
        <v>1994-01-29</v>
      </c>
    </row>
    <row r="165" spans="1:5" s="1" customFormat="1" x14ac:dyDescent="0.15">
      <c r="A165" s="4">
        <v>163</v>
      </c>
      <c r="B165" s="4" t="s">
        <v>6</v>
      </c>
      <c r="C165" s="4" t="str">
        <f>"蔡盈盈"</f>
        <v>蔡盈盈</v>
      </c>
      <c r="D165" s="4" t="str">
        <f>"女"</f>
        <v>女</v>
      </c>
      <c r="E165" s="4" t="str">
        <f>"1997-08-09"</f>
        <v>1997-08-09</v>
      </c>
    </row>
    <row r="166" spans="1:5" s="1" customFormat="1" x14ac:dyDescent="0.15">
      <c r="A166" s="4">
        <v>164</v>
      </c>
      <c r="B166" s="4" t="s">
        <v>6</v>
      </c>
      <c r="C166" s="4" t="str">
        <f>"王丹丹"</f>
        <v>王丹丹</v>
      </c>
      <c r="D166" s="4" t="str">
        <f>"女"</f>
        <v>女</v>
      </c>
      <c r="E166" s="4" t="str">
        <f>"1996-10-20"</f>
        <v>1996-10-20</v>
      </c>
    </row>
    <row r="167" spans="1:5" s="1" customFormat="1" x14ac:dyDescent="0.15">
      <c r="A167" s="4">
        <v>165</v>
      </c>
      <c r="B167" s="4" t="s">
        <v>6</v>
      </c>
      <c r="C167" s="4" t="str">
        <f>"李峻毅"</f>
        <v>李峻毅</v>
      </c>
      <c r="D167" s="4" t="str">
        <f>"男"</f>
        <v>男</v>
      </c>
      <c r="E167" s="4" t="str">
        <f>"1998-10-18"</f>
        <v>1998-10-18</v>
      </c>
    </row>
    <row r="168" spans="1:5" s="1" customFormat="1" x14ac:dyDescent="0.15">
      <c r="A168" s="4">
        <v>166</v>
      </c>
      <c r="B168" s="4" t="s">
        <v>6</v>
      </c>
      <c r="C168" s="4" t="str">
        <f>"陈碧娇"</f>
        <v>陈碧娇</v>
      </c>
      <c r="D168" s="4" t="str">
        <f>"女"</f>
        <v>女</v>
      </c>
      <c r="E168" s="4" t="str">
        <f>"1997-12-01"</f>
        <v>1997-12-01</v>
      </c>
    </row>
    <row r="169" spans="1:5" s="1" customFormat="1" x14ac:dyDescent="0.15">
      <c r="A169" s="4">
        <v>167</v>
      </c>
      <c r="B169" s="4" t="s">
        <v>6</v>
      </c>
      <c r="C169" s="4" t="str">
        <f>"施诗"</f>
        <v>施诗</v>
      </c>
      <c r="D169" s="4" t="str">
        <f>"女"</f>
        <v>女</v>
      </c>
      <c r="E169" s="4" t="str">
        <f>"1996-11-22"</f>
        <v>1996-11-22</v>
      </c>
    </row>
    <row r="170" spans="1:5" s="1" customFormat="1" x14ac:dyDescent="0.15">
      <c r="A170" s="4">
        <v>168</v>
      </c>
      <c r="B170" s="4" t="s">
        <v>6</v>
      </c>
      <c r="C170" s="4" t="str">
        <f>"陈孟紫"</f>
        <v>陈孟紫</v>
      </c>
      <c r="D170" s="4" t="str">
        <f>"女"</f>
        <v>女</v>
      </c>
      <c r="E170" s="4" t="str">
        <f>"1994-05-12"</f>
        <v>1994-05-12</v>
      </c>
    </row>
    <row r="171" spans="1:5" s="1" customFormat="1" x14ac:dyDescent="0.15">
      <c r="A171" s="4">
        <v>169</v>
      </c>
      <c r="B171" s="4" t="s">
        <v>6</v>
      </c>
      <c r="C171" s="4" t="str">
        <f>"王小漫"</f>
        <v>王小漫</v>
      </c>
      <c r="D171" s="4" t="str">
        <f>"女"</f>
        <v>女</v>
      </c>
      <c r="E171" s="4" t="str">
        <f>"1995-02-25"</f>
        <v>1995-02-25</v>
      </c>
    </row>
    <row r="172" spans="1:5" s="1" customFormat="1" x14ac:dyDescent="0.15">
      <c r="A172" s="4">
        <v>170</v>
      </c>
      <c r="B172" s="4" t="s">
        <v>6</v>
      </c>
      <c r="C172" s="4" t="str">
        <f>"陈慧"</f>
        <v>陈慧</v>
      </c>
      <c r="D172" s="4" t="str">
        <f>"男"</f>
        <v>男</v>
      </c>
      <c r="E172" s="4" t="str">
        <f>"1996-02-06"</f>
        <v>1996-02-06</v>
      </c>
    </row>
    <row r="173" spans="1:5" s="1" customFormat="1" x14ac:dyDescent="0.15">
      <c r="A173" s="4">
        <v>171</v>
      </c>
      <c r="B173" s="4" t="s">
        <v>6</v>
      </c>
      <c r="C173" s="4" t="str">
        <f>"邢婷婷"</f>
        <v>邢婷婷</v>
      </c>
      <c r="D173" s="4" t="str">
        <f>"女"</f>
        <v>女</v>
      </c>
      <c r="E173" s="4" t="str">
        <f>"1998-01-03"</f>
        <v>1998-01-03</v>
      </c>
    </row>
    <row r="174" spans="1:5" s="1" customFormat="1" x14ac:dyDescent="0.15">
      <c r="A174" s="4">
        <v>172</v>
      </c>
      <c r="B174" s="4" t="s">
        <v>6</v>
      </c>
      <c r="C174" s="4" t="str">
        <f>"陈希达"</f>
        <v>陈希达</v>
      </c>
      <c r="D174" s="4" t="str">
        <f>"男"</f>
        <v>男</v>
      </c>
      <c r="E174" s="4" t="str">
        <f>"1997-09-28"</f>
        <v>1997-09-28</v>
      </c>
    </row>
    <row r="175" spans="1:5" s="1" customFormat="1" x14ac:dyDescent="0.15">
      <c r="A175" s="4">
        <v>173</v>
      </c>
      <c r="B175" s="4" t="s">
        <v>6</v>
      </c>
      <c r="C175" s="4" t="str">
        <f>"蒙娇"</f>
        <v>蒙娇</v>
      </c>
      <c r="D175" s="4" t="str">
        <f>"女"</f>
        <v>女</v>
      </c>
      <c r="E175" s="4" t="str">
        <f>"1998-07-10"</f>
        <v>1998-07-10</v>
      </c>
    </row>
    <row r="176" spans="1:5" s="1" customFormat="1" x14ac:dyDescent="0.15">
      <c r="A176" s="4">
        <v>174</v>
      </c>
      <c r="B176" s="4" t="s">
        <v>6</v>
      </c>
      <c r="C176" s="4" t="str">
        <f>"李腾爱"</f>
        <v>李腾爱</v>
      </c>
      <c r="D176" s="4" t="str">
        <f>"女"</f>
        <v>女</v>
      </c>
      <c r="E176" s="4" t="str">
        <f>"1994-03-09"</f>
        <v>1994-03-09</v>
      </c>
    </row>
    <row r="177" spans="1:5" s="1" customFormat="1" x14ac:dyDescent="0.15">
      <c r="A177" s="4">
        <v>175</v>
      </c>
      <c r="B177" s="4" t="s">
        <v>6</v>
      </c>
      <c r="C177" s="4" t="str">
        <f>"黄微"</f>
        <v>黄微</v>
      </c>
      <c r="D177" s="4" t="str">
        <f>"女"</f>
        <v>女</v>
      </c>
      <c r="E177" s="4" t="str">
        <f>"1997-09-19"</f>
        <v>1997-09-19</v>
      </c>
    </row>
    <row r="178" spans="1:5" s="1" customFormat="1" x14ac:dyDescent="0.15">
      <c r="A178" s="4">
        <v>176</v>
      </c>
      <c r="B178" s="4" t="s">
        <v>6</v>
      </c>
      <c r="C178" s="4" t="str">
        <f>"韩雷"</f>
        <v>韩雷</v>
      </c>
      <c r="D178" s="4" t="str">
        <f>"男"</f>
        <v>男</v>
      </c>
      <c r="E178" s="4" t="str">
        <f>"1997-06-25"</f>
        <v>1997-06-25</v>
      </c>
    </row>
    <row r="179" spans="1:5" s="1" customFormat="1" x14ac:dyDescent="0.15">
      <c r="A179" s="4">
        <v>177</v>
      </c>
      <c r="B179" s="4" t="s">
        <v>6</v>
      </c>
      <c r="C179" s="4" t="str">
        <f>"何芳芳"</f>
        <v>何芳芳</v>
      </c>
      <c r="D179" s="4" t="str">
        <f>"女"</f>
        <v>女</v>
      </c>
      <c r="E179" s="4" t="str">
        <f>"1996-10-10"</f>
        <v>1996-10-10</v>
      </c>
    </row>
    <row r="180" spans="1:5" s="1" customFormat="1" x14ac:dyDescent="0.15">
      <c r="A180" s="4">
        <v>178</v>
      </c>
      <c r="B180" s="4" t="s">
        <v>6</v>
      </c>
      <c r="C180" s="4" t="str">
        <f>"王禄云"</f>
        <v>王禄云</v>
      </c>
      <c r="D180" s="4" t="str">
        <f>"男"</f>
        <v>男</v>
      </c>
      <c r="E180" s="4" t="str">
        <f>"1995-08-05"</f>
        <v>1995-08-05</v>
      </c>
    </row>
    <row r="181" spans="1:5" s="1" customFormat="1" x14ac:dyDescent="0.15">
      <c r="A181" s="4">
        <v>179</v>
      </c>
      <c r="B181" s="4" t="s">
        <v>6</v>
      </c>
      <c r="C181" s="4" t="str">
        <f>"薛秋妍"</f>
        <v>薛秋妍</v>
      </c>
      <c r="D181" s="4" t="str">
        <f>"女"</f>
        <v>女</v>
      </c>
      <c r="E181" s="4" t="str">
        <f>"1993-09-10"</f>
        <v>1993-09-10</v>
      </c>
    </row>
    <row r="182" spans="1:5" s="1" customFormat="1" x14ac:dyDescent="0.15">
      <c r="A182" s="4">
        <v>180</v>
      </c>
      <c r="B182" s="4" t="s">
        <v>6</v>
      </c>
      <c r="C182" s="4" t="str">
        <f>"潘文"</f>
        <v>潘文</v>
      </c>
      <c r="D182" s="4" t="str">
        <f>"女"</f>
        <v>女</v>
      </c>
      <c r="E182" s="4" t="str">
        <f>"1998-04-25"</f>
        <v>1998-04-25</v>
      </c>
    </row>
    <row r="183" spans="1:5" s="1" customFormat="1" x14ac:dyDescent="0.15">
      <c r="A183" s="4">
        <v>181</v>
      </c>
      <c r="B183" s="4" t="s">
        <v>6</v>
      </c>
      <c r="C183" s="4" t="str">
        <f>"王伟"</f>
        <v>王伟</v>
      </c>
      <c r="D183" s="4" t="str">
        <f>"女"</f>
        <v>女</v>
      </c>
      <c r="E183" s="4" t="str">
        <f>"1995-10-14"</f>
        <v>1995-10-14</v>
      </c>
    </row>
    <row r="184" spans="1:5" s="1" customFormat="1" x14ac:dyDescent="0.15">
      <c r="A184" s="4">
        <v>182</v>
      </c>
      <c r="B184" s="4" t="s">
        <v>6</v>
      </c>
      <c r="C184" s="4" t="str">
        <f>"何振柳"</f>
        <v>何振柳</v>
      </c>
      <c r="D184" s="4" t="str">
        <f>"女"</f>
        <v>女</v>
      </c>
      <c r="E184" s="4" t="str">
        <f>"1996-08-07"</f>
        <v>1996-08-07</v>
      </c>
    </row>
    <row r="185" spans="1:5" s="1" customFormat="1" x14ac:dyDescent="0.15">
      <c r="A185" s="4">
        <v>183</v>
      </c>
      <c r="B185" s="4" t="s">
        <v>6</v>
      </c>
      <c r="C185" s="4" t="str">
        <f>"王丽梨"</f>
        <v>王丽梨</v>
      </c>
      <c r="D185" s="4" t="str">
        <f>"女"</f>
        <v>女</v>
      </c>
      <c r="E185" s="4" t="str">
        <f>"1997-05-16"</f>
        <v>1997-05-16</v>
      </c>
    </row>
    <row r="186" spans="1:5" s="1" customFormat="1" x14ac:dyDescent="0.15">
      <c r="A186" s="4">
        <v>184</v>
      </c>
      <c r="B186" s="4" t="s">
        <v>6</v>
      </c>
      <c r="C186" s="4" t="str">
        <f>"陆媛"</f>
        <v>陆媛</v>
      </c>
      <c r="D186" s="4" t="str">
        <f>"女"</f>
        <v>女</v>
      </c>
      <c r="E186" s="4" t="str">
        <f>"1997-05-22"</f>
        <v>1997-05-22</v>
      </c>
    </row>
    <row r="187" spans="1:5" s="1" customFormat="1" x14ac:dyDescent="0.15">
      <c r="A187" s="4">
        <v>185</v>
      </c>
      <c r="B187" s="4" t="s">
        <v>6</v>
      </c>
      <c r="C187" s="4" t="str">
        <f>"郭秀春"</f>
        <v>郭秀春</v>
      </c>
      <c r="D187" s="4" t="str">
        <f>"女"</f>
        <v>女</v>
      </c>
      <c r="E187" s="4" t="str">
        <f>"1996-11-07"</f>
        <v>1996-11-07</v>
      </c>
    </row>
    <row r="188" spans="1:5" s="1" customFormat="1" x14ac:dyDescent="0.15">
      <c r="A188" s="4">
        <v>186</v>
      </c>
      <c r="B188" s="4" t="s">
        <v>6</v>
      </c>
      <c r="C188" s="4" t="str">
        <f>"黎琼丹"</f>
        <v>黎琼丹</v>
      </c>
      <c r="D188" s="4" t="str">
        <f>"女"</f>
        <v>女</v>
      </c>
      <c r="E188" s="4" t="str">
        <f>"1997-02-10"</f>
        <v>1997-02-10</v>
      </c>
    </row>
    <row r="189" spans="1:5" s="1" customFormat="1" x14ac:dyDescent="0.15">
      <c r="A189" s="4">
        <v>187</v>
      </c>
      <c r="B189" s="4" t="s">
        <v>6</v>
      </c>
      <c r="C189" s="4" t="str">
        <f>"顾红"</f>
        <v>顾红</v>
      </c>
      <c r="D189" s="4" t="str">
        <f>"女"</f>
        <v>女</v>
      </c>
      <c r="E189" s="4" t="str">
        <f>"1994-07-06"</f>
        <v>1994-07-06</v>
      </c>
    </row>
    <row r="190" spans="1:5" s="1" customFormat="1" x14ac:dyDescent="0.15">
      <c r="A190" s="4">
        <v>188</v>
      </c>
      <c r="B190" s="4" t="s">
        <v>6</v>
      </c>
      <c r="C190" s="4" t="str">
        <f>"吴广达"</f>
        <v>吴广达</v>
      </c>
      <c r="D190" s="4" t="str">
        <f>"男"</f>
        <v>男</v>
      </c>
      <c r="E190" s="4" t="str">
        <f>"1996-07-04"</f>
        <v>1996-07-04</v>
      </c>
    </row>
    <row r="191" spans="1:5" s="1" customFormat="1" x14ac:dyDescent="0.15">
      <c r="A191" s="4">
        <v>189</v>
      </c>
      <c r="B191" s="4" t="s">
        <v>6</v>
      </c>
      <c r="C191" s="4" t="str">
        <f>"张玉"</f>
        <v>张玉</v>
      </c>
      <c r="D191" s="4" t="str">
        <f>"女"</f>
        <v>女</v>
      </c>
      <c r="E191" s="4" t="str">
        <f>"1996-08-20"</f>
        <v>1996-08-20</v>
      </c>
    </row>
    <row r="192" spans="1:5" s="1" customFormat="1" x14ac:dyDescent="0.15">
      <c r="A192" s="4">
        <v>190</v>
      </c>
      <c r="B192" s="4" t="s">
        <v>6</v>
      </c>
      <c r="C192" s="4" t="str">
        <f>"扈雅宁"</f>
        <v>扈雅宁</v>
      </c>
      <c r="D192" s="4" t="str">
        <f>"女"</f>
        <v>女</v>
      </c>
      <c r="E192" s="4" t="str">
        <f>"1997-06-19"</f>
        <v>1997-06-19</v>
      </c>
    </row>
    <row r="193" spans="1:5" s="1" customFormat="1" x14ac:dyDescent="0.15">
      <c r="A193" s="4">
        <v>191</v>
      </c>
      <c r="B193" s="4" t="s">
        <v>6</v>
      </c>
      <c r="C193" s="4" t="str">
        <f>"吴丽婷"</f>
        <v>吴丽婷</v>
      </c>
      <c r="D193" s="4" t="str">
        <f>"女"</f>
        <v>女</v>
      </c>
      <c r="E193" s="4" t="str">
        <f>"1994-05-18"</f>
        <v>1994-05-18</v>
      </c>
    </row>
    <row r="194" spans="1:5" s="1" customFormat="1" x14ac:dyDescent="0.15">
      <c r="A194" s="4">
        <v>192</v>
      </c>
      <c r="B194" s="4" t="s">
        <v>6</v>
      </c>
      <c r="C194" s="4" t="str">
        <f>"周萍"</f>
        <v>周萍</v>
      </c>
      <c r="D194" s="4" t="str">
        <f>"女"</f>
        <v>女</v>
      </c>
      <c r="E194" s="4" t="str">
        <f>"1997-03-19"</f>
        <v>1997-03-19</v>
      </c>
    </row>
    <row r="195" spans="1:5" s="1" customFormat="1" x14ac:dyDescent="0.15">
      <c r="A195" s="4">
        <v>193</v>
      </c>
      <c r="B195" s="4" t="s">
        <v>6</v>
      </c>
      <c r="C195" s="4" t="str">
        <f>"岑梦洁"</f>
        <v>岑梦洁</v>
      </c>
      <c r="D195" s="4" t="str">
        <f>"女"</f>
        <v>女</v>
      </c>
      <c r="E195" s="4" t="str">
        <f>"1995-05-23"</f>
        <v>1995-05-23</v>
      </c>
    </row>
    <row r="196" spans="1:5" s="1" customFormat="1" x14ac:dyDescent="0.15">
      <c r="A196" s="4">
        <v>194</v>
      </c>
      <c r="B196" s="4" t="s">
        <v>6</v>
      </c>
      <c r="C196" s="4" t="str">
        <f>"韦让灵"</f>
        <v>韦让灵</v>
      </c>
      <c r="D196" s="4" t="str">
        <f>"女"</f>
        <v>女</v>
      </c>
      <c r="E196" s="4" t="str">
        <f>"1994-09-09"</f>
        <v>1994-09-09</v>
      </c>
    </row>
    <row r="197" spans="1:5" s="1" customFormat="1" x14ac:dyDescent="0.15">
      <c r="A197" s="4">
        <v>195</v>
      </c>
      <c r="B197" s="4" t="s">
        <v>6</v>
      </c>
      <c r="C197" s="4" t="str">
        <f>"周义燐"</f>
        <v>周义燐</v>
      </c>
      <c r="D197" s="4" t="str">
        <f>"男"</f>
        <v>男</v>
      </c>
      <c r="E197" s="4" t="str">
        <f>"1998-08-24"</f>
        <v>1998-08-24</v>
      </c>
    </row>
    <row r="198" spans="1:5" s="1" customFormat="1" x14ac:dyDescent="0.15">
      <c r="A198" s="4">
        <v>196</v>
      </c>
      <c r="B198" s="4" t="s">
        <v>6</v>
      </c>
      <c r="C198" s="4" t="str">
        <f>"黄成敏"</f>
        <v>黄成敏</v>
      </c>
      <c r="D198" s="4" t="str">
        <f>"女"</f>
        <v>女</v>
      </c>
      <c r="E198" s="4" t="str">
        <f>"1997-11-10"</f>
        <v>1997-11-10</v>
      </c>
    </row>
    <row r="199" spans="1:5" s="1" customFormat="1" x14ac:dyDescent="0.15">
      <c r="A199" s="4">
        <v>197</v>
      </c>
      <c r="B199" s="4" t="s">
        <v>6</v>
      </c>
      <c r="C199" s="4" t="str">
        <f>"王丽珊"</f>
        <v>王丽珊</v>
      </c>
      <c r="D199" s="4" t="str">
        <f>"女"</f>
        <v>女</v>
      </c>
      <c r="E199" s="4" t="str">
        <f>"1991-08-31"</f>
        <v>1991-08-31</v>
      </c>
    </row>
    <row r="200" spans="1:5" s="1" customFormat="1" x14ac:dyDescent="0.15">
      <c r="A200" s="4">
        <v>198</v>
      </c>
      <c r="B200" s="4" t="s">
        <v>6</v>
      </c>
      <c r="C200" s="4" t="str">
        <f>"林雅琴"</f>
        <v>林雅琴</v>
      </c>
      <c r="D200" s="4" t="str">
        <f>"女"</f>
        <v>女</v>
      </c>
      <c r="E200" s="4" t="str">
        <f>"1992-10-15"</f>
        <v>1992-10-15</v>
      </c>
    </row>
    <row r="201" spans="1:5" s="1" customFormat="1" x14ac:dyDescent="0.15">
      <c r="A201" s="4">
        <v>199</v>
      </c>
      <c r="B201" s="4" t="s">
        <v>6</v>
      </c>
      <c r="C201" s="4" t="str">
        <f>"李朵"</f>
        <v>李朵</v>
      </c>
      <c r="D201" s="4" t="str">
        <f>"女"</f>
        <v>女</v>
      </c>
      <c r="E201" s="4" t="str">
        <f>"1997-01-29"</f>
        <v>1997-01-29</v>
      </c>
    </row>
    <row r="202" spans="1:5" s="1" customFormat="1" x14ac:dyDescent="0.15">
      <c r="A202" s="4">
        <v>200</v>
      </c>
      <c r="B202" s="4" t="s">
        <v>6</v>
      </c>
      <c r="C202" s="4" t="str">
        <f>"郭秀月"</f>
        <v>郭秀月</v>
      </c>
      <c r="D202" s="4" t="str">
        <f>"女"</f>
        <v>女</v>
      </c>
      <c r="E202" s="4" t="str">
        <f>"1998-06-07"</f>
        <v>1998-06-07</v>
      </c>
    </row>
    <row r="203" spans="1:5" s="1" customFormat="1" x14ac:dyDescent="0.15">
      <c r="A203" s="4">
        <v>201</v>
      </c>
      <c r="B203" s="4" t="s">
        <v>6</v>
      </c>
      <c r="C203" s="4" t="str">
        <f>"王彩霞"</f>
        <v>王彩霞</v>
      </c>
      <c r="D203" s="4" t="str">
        <f>"女"</f>
        <v>女</v>
      </c>
      <c r="E203" s="4" t="str">
        <f>"1996-04-26"</f>
        <v>1996-04-26</v>
      </c>
    </row>
    <row r="204" spans="1:5" s="1" customFormat="1" x14ac:dyDescent="0.15">
      <c r="A204" s="4">
        <v>202</v>
      </c>
      <c r="B204" s="4" t="s">
        <v>6</v>
      </c>
      <c r="C204" s="4" t="str">
        <f>"王霞琳"</f>
        <v>王霞琳</v>
      </c>
      <c r="D204" s="4" t="str">
        <f>"女"</f>
        <v>女</v>
      </c>
      <c r="E204" s="4" t="str">
        <f>"1993-06-14"</f>
        <v>1993-06-14</v>
      </c>
    </row>
    <row r="205" spans="1:5" s="1" customFormat="1" x14ac:dyDescent="0.15">
      <c r="A205" s="4">
        <v>203</v>
      </c>
      <c r="B205" s="4" t="s">
        <v>6</v>
      </c>
      <c r="C205" s="4" t="str">
        <f>"谢莹莹"</f>
        <v>谢莹莹</v>
      </c>
      <c r="D205" s="4" t="str">
        <f>"女"</f>
        <v>女</v>
      </c>
      <c r="E205" s="4" t="str">
        <f>"1997-04-27"</f>
        <v>1997-04-27</v>
      </c>
    </row>
    <row r="206" spans="1:5" s="1" customFormat="1" x14ac:dyDescent="0.15">
      <c r="A206" s="4">
        <v>204</v>
      </c>
      <c r="B206" s="4" t="s">
        <v>6</v>
      </c>
      <c r="C206" s="4" t="str">
        <f>"姜芮"</f>
        <v>姜芮</v>
      </c>
      <c r="D206" s="4" t="str">
        <f>"女"</f>
        <v>女</v>
      </c>
      <c r="E206" s="4" t="str">
        <f>"1991-10-16"</f>
        <v>1991-10-16</v>
      </c>
    </row>
    <row r="207" spans="1:5" s="1" customFormat="1" x14ac:dyDescent="0.15">
      <c r="A207" s="4">
        <v>205</v>
      </c>
      <c r="B207" s="4" t="s">
        <v>6</v>
      </c>
      <c r="C207" s="4" t="str">
        <f>"王淑玲"</f>
        <v>王淑玲</v>
      </c>
      <c r="D207" s="4" t="str">
        <f>"女"</f>
        <v>女</v>
      </c>
      <c r="E207" s="4" t="str">
        <f>"1997-12-11"</f>
        <v>1997-12-11</v>
      </c>
    </row>
    <row r="208" spans="1:5" s="1" customFormat="1" x14ac:dyDescent="0.15">
      <c r="A208" s="4">
        <v>206</v>
      </c>
      <c r="B208" s="4" t="s">
        <v>6</v>
      </c>
      <c r="C208" s="4" t="str">
        <f>"符爱孟"</f>
        <v>符爱孟</v>
      </c>
      <c r="D208" s="4" t="str">
        <f>"女"</f>
        <v>女</v>
      </c>
      <c r="E208" s="4" t="str">
        <f>"1996-08-20"</f>
        <v>1996-08-20</v>
      </c>
    </row>
    <row r="209" spans="1:5" s="1" customFormat="1" x14ac:dyDescent="0.15">
      <c r="A209" s="4">
        <v>207</v>
      </c>
      <c r="B209" s="4" t="s">
        <v>6</v>
      </c>
      <c r="C209" s="4" t="str">
        <f>"罗树婷"</f>
        <v>罗树婷</v>
      </c>
      <c r="D209" s="4" t="str">
        <f>"女"</f>
        <v>女</v>
      </c>
      <c r="E209" s="4" t="str">
        <f>"1996-08-18"</f>
        <v>1996-08-18</v>
      </c>
    </row>
    <row r="210" spans="1:5" s="1" customFormat="1" x14ac:dyDescent="0.15">
      <c r="A210" s="4">
        <v>208</v>
      </c>
      <c r="B210" s="4" t="s">
        <v>6</v>
      </c>
      <c r="C210" s="4" t="str">
        <f>"吴钟龙"</f>
        <v>吴钟龙</v>
      </c>
      <c r="D210" s="4" t="str">
        <f>"男"</f>
        <v>男</v>
      </c>
      <c r="E210" s="4" t="str">
        <f>"1993-07-05"</f>
        <v>1993-07-05</v>
      </c>
    </row>
    <row r="211" spans="1:5" s="1" customFormat="1" x14ac:dyDescent="0.15">
      <c r="A211" s="4">
        <v>209</v>
      </c>
      <c r="B211" s="4" t="s">
        <v>6</v>
      </c>
      <c r="C211" s="4" t="str">
        <f>"罗盛通"</f>
        <v>罗盛通</v>
      </c>
      <c r="D211" s="4" t="str">
        <f>"男"</f>
        <v>男</v>
      </c>
      <c r="E211" s="4" t="str">
        <f>"1996-12-21"</f>
        <v>1996-12-21</v>
      </c>
    </row>
    <row r="212" spans="1:5" s="1" customFormat="1" x14ac:dyDescent="0.15">
      <c r="A212" s="4">
        <v>210</v>
      </c>
      <c r="B212" s="4" t="s">
        <v>6</v>
      </c>
      <c r="C212" s="4" t="str">
        <f>"王亮亮"</f>
        <v>王亮亮</v>
      </c>
      <c r="D212" s="4" t="str">
        <f>"女"</f>
        <v>女</v>
      </c>
      <c r="E212" s="4" t="str">
        <f>"1996-09-29"</f>
        <v>1996-09-29</v>
      </c>
    </row>
    <row r="213" spans="1:5" s="1" customFormat="1" x14ac:dyDescent="0.15">
      <c r="A213" s="4">
        <v>211</v>
      </c>
      <c r="B213" s="4" t="s">
        <v>6</v>
      </c>
      <c r="C213" s="4" t="str">
        <f>"洪琼瑶"</f>
        <v>洪琼瑶</v>
      </c>
      <c r="D213" s="4" t="str">
        <f>"女"</f>
        <v>女</v>
      </c>
      <c r="E213" s="4" t="str">
        <f>"1996-09-05"</f>
        <v>1996-09-05</v>
      </c>
    </row>
    <row r="214" spans="1:5" s="1" customFormat="1" x14ac:dyDescent="0.15">
      <c r="A214" s="4">
        <v>212</v>
      </c>
      <c r="B214" s="4" t="s">
        <v>6</v>
      </c>
      <c r="C214" s="4" t="str">
        <f>"王香梅"</f>
        <v>王香梅</v>
      </c>
      <c r="D214" s="4" t="str">
        <f>"女"</f>
        <v>女</v>
      </c>
      <c r="E214" s="4" t="str">
        <f>"1997-08-03"</f>
        <v>1997-08-03</v>
      </c>
    </row>
    <row r="215" spans="1:5" s="1" customFormat="1" x14ac:dyDescent="0.15">
      <c r="A215" s="4">
        <v>213</v>
      </c>
      <c r="B215" s="4" t="s">
        <v>6</v>
      </c>
      <c r="C215" s="4" t="str">
        <f>"吴春晓"</f>
        <v>吴春晓</v>
      </c>
      <c r="D215" s="4" t="str">
        <f>"女"</f>
        <v>女</v>
      </c>
      <c r="E215" s="4" t="str">
        <f>"1998-02-04"</f>
        <v>1998-02-04</v>
      </c>
    </row>
    <row r="216" spans="1:5" s="1" customFormat="1" x14ac:dyDescent="0.15">
      <c r="A216" s="4">
        <v>214</v>
      </c>
      <c r="B216" s="4" t="s">
        <v>6</v>
      </c>
      <c r="C216" s="4" t="str">
        <f>"周焕妹"</f>
        <v>周焕妹</v>
      </c>
      <c r="D216" s="4" t="str">
        <f>"女"</f>
        <v>女</v>
      </c>
      <c r="E216" s="4" t="str">
        <f>"1994-11-25"</f>
        <v>1994-11-25</v>
      </c>
    </row>
    <row r="217" spans="1:5" s="1" customFormat="1" x14ac:dyDescent="0.15">
      <c r="A217" s="4">
        <v>215</v>
      </c>
      <c r="B217" s="4" t="s">
        <v>6</v>
      </c>
      <c r="C217" s="4" t="str">
        <f>"王燕莹"</f>
        <v>王燕莹</v>
      </c>
      <c r="D217" s="4" t="str">
        <f>"女"</f>
        <v>女</v>
      </c>
      <c r="E217" s="4" t="str">
        <f>"1998-09-02"</f>
        <v>1998-09-02</v>
      </c>
    </row>
    <row r="218" spans="1:5" s="1" customFormat="1" x14ac:dyDescent="0.15">
      <c r="A218" s="4">
        <v>216</v>
      </c>
      <c r="B218" s="4" t="s">
        <v>6</v>
      </c>
      <c r="C218" s="4" t="str">
        <f>"钟小雪"</f>
        <v>钟小雪</v>
      </c>
      <c r="D218" s="4" t="str">
        <f>"女"</f>
        <v>女</v>
      </c>
      <c r="E218" s="4" t="str">
        <f>"1995-08-03"</f>
        <v>1995-08-03</v>
      </c>
    </row>
    <row r="219" spans="1:5" s="1" customFormat="1" x14ac:dyDescent="0.15">
      <c r="A219" s="4">
        <v>217</v>
      </c>
      <c r="B219" s="4" t="s">
        <v>6</v>
      </c>
      <c r="C219" s="4" t="str">
        <f>"陈俊余"</f>
        <v>陈俊余</v>
      </c>
      <c r="D219" s="4" t="str">
        <f>"男"</f>
        <v>男</v>
      </c>
      <c r="E219" s="4" t="str">
        <f>"1997-07-23"</f>
        <v>1997-07-23</v>
      </c>
    </row>
    <row r="220" spans="1:5" s="1" customFormat="1" x14ac:dyDescent="0.15">
      <c r="A220" s="4">
        <v>218</v>
      </c>
      <c r="B220" s="4" t="s">
        <v>6</v>
      </c>
      <c r="C220" s="4" t="str">
        <f>"蒙博珍"</f>
        <v>蒙博珍</v>
      </c>
      <c r="D220" s="4" t="str">
        <f>"女"</f>
        <v>女</v>
      </c>
      <c r="E220" s="4" t="str">
        <f>"1996-10-27"</f>
        <v>1996-10-27</v>
      </c>
    </row>
    <row r="221" spans="1:5" s="1" customFormat="1" x14ac:dyDescent="0.15">
      <c r="A221" s="4">
        <v>219</v>
      </c>
      <c r="B221" s="4" t="s">
        <v>6</v>
      </c>
      <c r="C221" s="4" t="str">
        <f>"陈金"</f>
        <v>陈金</v>
      </c>
      <c r="D221" s="4" t="str">
        <f>"女"</f>
        <v>女</v>
      </c>
      <c r="E221" s="4" t="str">
        <f>"1994-06-26"</f>
        <v>1994-06-26</v>
      </c>
    </row>
    <row r="222" spans="1:5" s="1" customFormat="1" x14ac:dyDescent="0.15">
      <c r="A222" s="4">
        <v>220</v>
      </c>
      <c r="B222" s="4" t="s">
        <v>6</v>
      </c>
      <c r="C222" s="4" t="str">
        <f>"符明浩"</f>
        <v>符明浩</v>
      </c>
      <c r="D222" s="4" t="str">
        <f>"男"</f>
        <v>男</v>
      </c>
      <c r="E222" s="4" t="str">
        <f>"1996-08-02"</f>
        <v>1996-08-02</v>
      </c>
    </row>
    <row r="223" spans="1:5" s="1" customFormat="1" x14ac:dyDescent="0.15">
      <c r="A223" s="4">
        <v>221</v>
      </c>
      <c r="B223" s="4" t="s">
        <v>6</v>
      </c>
      <c r="C223" s="4" t="str">
        <f>"林丽娜"</f>
        <v>林丽娜</v>
      </c>
      <c r="D223" s="4" t="str">
        <f>"女"</f>
        <v>女</v>
      </c>
      <c r="E223" s="4" t="str">
        <f>"1995-08-09"</f>
        <v>1995-08-09</v>
      </c>
    </row>
    <row r="224" spans="1:5" s="1" customFormat="1" x14ac:dyDescent="0.15">
      <c r="A224" s="4">
        <v>222</v>
      </c>
      <c r="B224" s="4" t="s">
        <v>6</v>
      </c>
      <c r="C224" s="4" t="str">
        <f>"卓青岸"</f>
        <v>卓青岸</v>
      </c>
      <c r="D224" s="4" t="str">
        <f>"男"</f>
        <v>男</v>
      </c>
      <c r="E224" s="4" t="str">
        <f>"1996-12-05"</f>
        <v>1996-12-05</v>
      </c>
    </row>
    <row r="225" spans="1:5" s="1" customFormat="1" x14ac:dyDescent="0.15">
      <c r="A225" s="4">
        <v>223</v>
      </c>
      <c r="B225" s="4" t="s">
        <v>6</v>
      </c>
      <c r="C225" s="4" t="str">
        <f>"麦雨婷"</f>
        <v>麦雨婷</v>
      </c>
      <c r="D225" s="4" t="str">
        <f>"女"</f>
        <v>女</v>
      </c>
      <c r="E225" s="4" t="str">
        <f>"1998-06-05"</f>
        <v>1998-06-05</v>
      </c>
    </row>
    <row r="226" spans="1:5" s="1" customFormat="1" x14ac:dyDescent="0.15">
      <c r="A226" s="4">
        <v>224</v>
      </c>
      <c r="B226" s="4" t="s">
        <v>6</v>
      </c>
      <c r="C226" s="4" t="str">
        <f>"文婷婷"</f>
        <v>文婷婷</v>
      </c>
      <c r="D226" s="4" t="str">
        <f>"女"</f>
        <v>女</v>
      </c>
      <c r="E226" s="4" t="str">
        <f>"1998-09-10"</f>
        <v>1998-09-10</v>
      </c>
    </row>
    <row r="227" spans="1:5" s="1" customFormat="1" x14ac:dyDescent="0.15">
      <c r="A227" s="4">
        <v>225</v>
      </c>
      <c r="B227" s="4" t="s">
        <v>6</v>
      </c>
      <c r="C227" s="4" t="str">
        <f>"蒙秀珠"</f>
        <v>蒙秀珠</v>
      </c>
      <c r="D227" s="4" t="str">
        <f>"女"</f>
        <v>女</v>
      </c>
      <c r="E227" s="4" t="str">
        <f>"1995-07-26"</f>
        <v>1995-07-26</v>
      </c>
    </row>
    <row r="228" spans="1:5" s="1" customFormat="1" x14ac:dyDescent="0.15">
      <c r="A228" s="4">
        <v>226</v>
      </c>
      <c r="B228" s="4" t="s">
        <v>22</v>
      </c>
      <c r="C228" s="4" t="str">
        <f>"刘安琪"</f>
        <v>刘安琪</v>
      </c>
      <c r="D228" s="4" t="str">
        <f>"女"</f>
        <v>女</v>
      </c>
      <c r="E228" s="4" t="str">
        <f>"1998-03-18"</f>
        <v>1998-03-18</v>
      </c>
    </row>
    <row r="229" spans="1:5" s="1" customFormat="1" x14ac:dyDescent="0.15">
      <c r="A229" s="4">
        <v>227</v>
      </c>
      <c r="B229" s="4" t="s">
        <v>22</v>
      </c>
      <c r="C229" s="4" t="str">
        <f>"吴克姣"</f>
        <v>吴克姣</v>
      </c>
      <c r="D229" s="4" t="str">
        <f>"女"</f>
        <v>女</v>
      </c>
      <c r="E229" s="4" t="str">
        <f>"1994-05-10"</f>
        <v>1994-05-10</v>
      </c>
    </row>
    <row r="230" spans="1:5" s="1" customFormat="1" x14ac:dyDescent="0.15">
      <c r="A230" s="4">
        <v>228</v>
      </c>
      <c r="B230" s="4" t="s">
        <v>22</v>
      </c>
      <c r="C230" s="4" t="str">
        <f>"傅人团"</f>
        <v>傅人团</v>
      </c>
      <c r="D230" s="4" t="str">
        <f>"男"</f>
        <v>男</v>
      </c>
      <c r="E230" s="4" t="str">
        <f>"1995-08-12"</f>
        <v>1995-08-12</v>
      </c>
    </row>
    <row r="231" spans="1:5" s="1" customFormat="1" x14ac:dyDescent="0.15">
      <c r="A231" s="4">
        <v>229</v>
      </c>
      <c r="B231" s="4" t="s">
        <v>22</v>
      </c>
      <c r="C231" s="4" t="str">
        <f>"吴桂稚"</f>
        <v>吴桂稚</v>
      </c>
      <c r="D231" s="4" t="str">
        <f>"女"</f>
        <v>女</v>
      </c>
      <c r="E231" s="4" t="str">
        <f>"1996-03-28"</f>
        <v>1996-03-28</v>
      </c>
    </row>
    <row r="232" spans="1:5" s="1" customFormat="1" x14ac:dyDescent="0.15">
      <c r="A232" s="4">
        <v>230</v>
      </c>
      <c r="B232" s="4" t="s">
        <v>22</v>
      </c>
      <c r="C232" s="4" t="str">
        <f>"薛婆育"</f>
        <v>薛婆育</v>
      </c>
      <c r="D232" s="4" t="str">
        <f>"女"</f>
        <v>女</v>
      </c>
      <c r="E232" s="4" t="str">
        <f>"1995-08-12"</f>
        <v>1995-08-12</v>
      </c>
    </row>
    <row r="233" spans="1:5" s="1" customFormat="1" x14ac:dyDescent="0.15">
      <c r="A233" s="4">
        <v>231</v>
      </c>
      <c r="B233" s="4" t="s">
        <v>22</v>
      </c>
      <c r="C233" s="4" t="str">
        <f>"韩妹"</f>
        <v>韩妹</v>
      </c>
      <c r="D233" s="4" t="str">
        <f>"女"</f>
        <v>女</v>
      </c>
      <c r="E233" s="4" t="str">
        <f>"1995-07-21"</f>
        <v>1995-07-21</v>
      </c>
    </row>
    <row r="234" spans="1:5" s="1" customFormat="1" x14ac:dyDescent="0.15">
      <c r="A234" s="4">
        <v>232</v>
      </c>
      <c r="B234" s="4" t="s">
        <v>22</v>
      </c>
      <c r="C234" s="4" t="str">
        <f>"郭海风"</f>
        <v>郭海风</v>
      </c>
      <c r="D234" s="4" t="str">
        <f>"女"</f>
        <v>女</v>
      </c>
      <c r="E234" s="4" t="str">
        <f>"1994-02-10"</f>
        <v>1994-02-10</v>
      </c>
    </row>
    <row r="235" spans="1:5" s="1" customFormat="1" x14ac:dyDescent="0.15">
      <c r="A235" s="4">
        <v>233</v>
      </c>
      <c r="B235" s="4" t="s">
        <v>22</v>
      </c>
      <c r="C235" s="4" t="str">
        <f>"朱贵新"</f>
        <v>朱贵新</v>
      </c>
      <c r="D235" s="4" t="str">
        <f>"男"</f>
        <v>男</v>
      </c>
      <c r="E235" s="4" t="str">
        <f>"1996-07-12"</f>
        <v>1996-07-12</v>
      </c>
    </row>
    <row r="236" spans="1:5" s="1" customFormat="1" x14ac:dyDescent="0.15">
      <c r="A236" s="4">
        <v>234</v>
      </c>
      <c r="B236" s="4" t="s">
        <v>22</v>
      </c>
      <c r="C236" s="4" t="str">
        <f>"朱万琼"</f>
        <v>朱万琼</v>
      </c>
      <c r="D236" s="4" t="str">
        <f>"女"</f>
        <v>女</v>
      </c>
      <c r="E236" s="4" t="str">
        <f>"1990-08-27"</f>
        <v>1990-08-27</v>
      </c>
    </row>
    <row r="237" spans="1:5" s="1" customFormat="1" x14ac:dyDescent="0.15">
      <c r="A237" s="4">
        <v>235</v>
      </c>
      <c r="B237" s="4" t="s">
        <v>22</v>
      </c>
      <c r="C237" s="4" t="str">
        <f>"王敏"</f>
        <v>王敏</v>
      </c>
      <c r="D237" s="4" t="str">
        <f>"女"</f>
        <v>女</v>
      </c>
      <c r="E237" s="4" t="str">
        <f>"1994-03-09"</f>
        <v>1994-03-09</v>
      </c>
    </row>
    <row r="238" spans="1:5" s="1" customFormat="1" x14ac:dyDescent="0.15">
      <c r="A238" s="4">
        <v>236</v>
      </c>
      <c r="B238" s="4" t="s">
        <v>22</v>
      </c>
      <c r="C238" s="4" t="str">
        <f>"庄华曼"</f>
        <v>庄华曼</v>
      </c>
      <c r="D238" s="4" t="str">
        <f>"女"</f>
        <v>女</v>
      </c>
      <c r="E238" s="4" t="str">
        <f>"1995-03-11"</f>
        <v>1995-03-11</v>
      </c>
    </row>
    <row r="239" spans="1:5" s="1" customFormat="1" x14ac:dyDescent="0.15">
      <c r="A239" s="4">
        <v>237</v>
      </c>
      <c r="B239" s="4" t="s">
        <v>22</v>
      </c>
      <c r="C239" s="4" t="str">
        <f>"苏永菊"</f>
        <v>苏永菊</v>
      </c>
      <c r="D239" s="4" t="str">
        <f>"女"</f>
        <v>女</v>
      </c>
      <c r="E239" s="4" t="str">
        <f>"1996-02-01"</f>
        <v>1996-02-01</v>
      </c>
    </row>
    <row r="240" spans="1:5" s="1" customFormat="1" x14ac:dyDescent="0.15">
      <c r="A240" s="4">
        <v>238</v>
      </c>
      <c r="B240" s="4" t="s">
        <v>17</v>
      </c>
      <c r="C240" s="4" t="str">
        <f>"毛丹妮"</f>
        <v>毛丹妮</v>
      </c>
      <c r="D240" s="4" t="str">
        <f>"女"</f>
        <v>女</v>
      </c>
      <c r="E240" s="4" t="str">
        <f>"1995-07-04"</f>
        <v>1995-07-04</v>
      </c>
    </row>
    <row r="241" spans="1:5" s="1" customFormat="1" x14ac:dyDescent="0.15">
      <c r="A241" s="4">
        <v>239</v>
      </c>
      <c r="B241" s="4" t="s">
        <v>17</v>
      </c>
      <c r="C241" s="4" t="str">
        <f>"王艺璇"</f>
        <v>王艺璇</v>
      </c>
      <c r="D241" s="4" t="str">
        <f>"女"</f>
        <v>女</v>
      </c>
      <c r="E241" s="4" t="str">
        <f>"1997-05-21"</f>
        <v>1997-05-21</v>
      </c>
    </row>
    <row r="242" spans="1:5" s="1" customFormat="1" x14ac:dyDescent="0.15">
      <c r="A242" s="4">
        <v>240</v>
      </c>
      <c r="B242" s="4" t="s">
        <v>17</v>
      </c>
      <c r="C242" s="4" t="str">
        <f>"蔡鸣艺"</f>
        <v>蔡鸣艺</v>
      </c>
      <c r="D242" s="4" t="str">
        <f>"女"</f>
        <v>女</v>
      </c>
      <c r="E242" s="4" t="str">
        <f>"1995-02-15"</f>
        <v>1995-02-15</v>
      </c>
    </row>
    <row r="243" spans="1:5" s="1" customFormat="1" x14ac:dyDescent="0.15">
      <c r="A243" s="4">
        <v>241</v>
      </c>
      <c r="B243" s="4" t="s">
        <v>17</v>
      </c>
      <c r="C243" s="4" t="str">
        <f>"黄杰馨"</f>
        <v>黄杰馨</v>
      </c>
      <c r="D243" s="4" t="str">
        <f>"女"</f>
        <v>女</v>
      </c>
      <c r="E243" s="4" t="str">
        <f>"1997-08-31"</f>
        <v>1997-08-31</v>
      </c>
    </row>
    <row r="244" spans="1:5" s="1" customFormat="1" x14ac:dyDescent="0.15">
      <c r="A244" s="4">
        <v>242</v>
      </c>
      <c r="B244" s="4" t="s">
        <v>17</v>
      </c>
      <c r="C244" s="4" t="str">
        <f>"王芳紫"</f>
        <v>王芳紫</v>
      </c>
      <c r="D244" s="4" t="str">
        <f>"女"</f>
        <v>女</v>
      </c>
      <c r="E244" s="4" t="str">
        <f>"1996-07-17"</f>
        <v>1996-07-17</v>
      </c>
    </row>
    <row r="245" spans="1:5" s="1" customFormat="1" x14ac:dyDescent="0.15">
      <c r="A245" s="4">
        <v>243</v>
      </c>
      <c r="B245" s="4" t="s">
        <v>17</v>
      </c>
      <c r="C245" s="4" t="str">
        <f>"黄小钊"</f>
        <v>黄小钊</v>
      </c>
      <c r="D245" s="4" t="str">
        <f>"女"</f>
        <v>女</v>
      </c>
      <c r="E245" s="4" t="str">
        <f>"1995-06-14"</f>
        <v>1995-06-14</v>
      </c>
    </row>
    <row r="246" spans="1:5" s="1" customFormat="1" x14ac:dyDescent="0.15">
      <c r="A246" s="4">
        <v>244</v>
      </c>
      <c r="B246" s="4" t="s">
        <v>17</v>
      </c>
      <c r="C246" s="4" t="str">
        <f>"杨文倩"</f>
        <v>杨文倩</v>
      </c>
      <c r="D246" s="4" t="str">
        <f>"女"</f>
        <v>女</v>
      </c>
      <c r="E246" s="4" t="str">
        <f>"1997-05-11"</f>
        <v>1997-05-11</v>
      </c>
    </row>
    <row r="247" spans="1:5" s="1" customFormat="1" x14ac:dyDescent="0.15">
      <c r="A247" s="4">
        <v>245</v>
      </c>
      <c r="B247" s="4" t="s">
        <v>17</v>
      </c>
      <c r="C247" s="4" t="str">
        <f>"王艺妃"</f>
        <v>王艺妃</v>
      </c>
      <c r="D247" s="4" t="str">
        <f>"女"</f>
        <v>女</v>
      </c>
      <c r="E247" s="4" t="str">
        <f>"1995-11-29"</f>
        <v>1995-11-29</v>
      </c>
    </row>
    <row r="248" spans="1:5" s="1" customFormat="1" x14ac:dyDescent="0.15">
      <c r="A248" s="4">
        <v>246</v>
      </c>
      <c r="B248" s="4" t="s">
        <v>17</v>
      </c>
      <c r="C248" s="4" t="str">
        <f>"张科"</f>
        <v>张科</v>
      </c>
      <c r="D248" s="4" t="str">
        <f>"男"</f>
        <v>男</v>
      </c>
      <c r="E248" s="4" t="str">
        <f>"1992-01-04"</f>
        <v>1992-01-04</v>
      </c>
    </row>
    <row r="249" spans="1:5" s="1" customFormat="1" x14ac:dyDescent="0.15">
      <c r="A249" s="4">
        <v>247</v>
      </c>
      <c r="B249" s="4" t="s">
        <v>17</v>
      </c>
      <c r="C249" s="4" t="str">
        <f>"冯颖"</f>
        <v>冯颖</v>
      </c>
      <c r="D249" s="4" t="str">
        <f>"女"</f>
        <v>女</v>
      </c>
      <c r="E249" s="4" t="str">
        <f>"1996-02-12"</f>
        <v>1996-02-12</v>
      </c>
    </row>
    <row r="250" spans="1:5" s="1" customFormat="1" x14ac:dyDescent="0.15">
      <c r="A250" s="4">
        <v>248</v>
      </c>
      <c r="B250" s="4" t="s">
        <v>17</v>
      </c>
      <c r="C250" s="4" t="str">
        <f>"文金婵"</f>
        <v>文金婵</v>
      </c>
      <c r="D250" s="4" t="str">
        <f>"女"</f>
        <v>女</v>
      </c>
      <c r="E250" s="4" t="str">
        <f>"1998-10-06"</f>
        <v>1998-10-06</v>
      </c>
    </row>
    <row r="251" spans="1:5" s="1" customFormat="1" x14ac:dyDescent="0.15">
      <c r="A251" s="4">
        <v>249</v>
      </c>
      <c r="B251" s="4" t="s">
        <v>17</v>
      </c>
      <c r="C251" s="4" t="str">
        <f>"黄慧环"</f>
        <v>黄慧环</v>
      </c>
      <c r="D251" s="4" t="str">
        <f>"女"</f>
        <v>女</v>
      </c>
      <c r="E251" s="4" t="str">
        <f>"1995-01-26"</f>
        <v>1995-01-26</v>
      </c>
    </row>
    <row r="252" spans="1:5" s="1" customFormat="1" x14ac:dyDescent="0.15">
      <c r="A252" s="4">
        <v>250</v>
      </c>
      <c r="B252" s="4" t="s">
        <v>17</v>
      </c>
      <c r="C252" s="4" t="str">
        <f>"蔡开止"</f>
        <v>蔡开止</v>
      </c>
      <c r="D252" s="4" t="str">
        <f>"女"</f>
        <v>女</v>
      </c>
      <c r="E252" s="4" t="str">
        <f>"1995-01-09"</f>
        <v>1995-01-09</v>
      </c>
    </row>
    <row r="253" spans="1:5" s="1" customFormat="1" x14ac:dyDescent="0.15">
      <c r="A253" s="4">
        <v>251</v>
      </c>
      <c r="B253" s="4" t="s">
        <v>17</v>
      </c>
      <c r="C253" s="4" t="str">
        <f>"高雯雯"</f>
        <v>高雯雯</v>
      </c>
      <c r="D253" s="4" t="str">
        <f>"女"</f>
        <v>女</v>
      </c>
      <c r="E253" s="4" t="str">
        <f>"1995-10-26"</f>
        <v>1995-10-26</v>
      </c>
    </row>
    <row r="254" spans="1:5" s="1" customFormat="1" x14ac:dyDescent="0.15">
      <c r="A254" s="4">
        <v>252</v>
      </c>
      <c r="B254" s="4" t="s">
        <v>17</v>
      </c>
      <c r="C254" s="4" t="str">
        <f>"詹元乾"</f>
        <v>詹元乾</v>
      </c>
      <c r="D254" s="4" t="str">
        <f>"女"</f>
        <v>女</v>
      </c>
      <c r="E254" s="4" t="str">
        <f>"1998-06-28"</f>
        <v>1998-06-28</v>
      </c>
    </row>
    <row r="255" spans="1:5" s="1" customFormat="1" x14ac:dyDescent="0.15">
      <c r="A255" s="4">
        <v>253</v>
      </c>
      <c r="B255" s="4" t="s">
        <v>17</v>
      </c>
      <c r="C255" s="4" t="str">
        <f>"王杏"</f>
        <v>王杏</v>
      </c>
      <c r="D255" s="4" t="str">
        <f>"女"</f>
        <v>女</v>
      </c>
      <c r="E255" s="4" t="str">
        <f>"1997-02-16"</f>
        <v>1997-02-16</v>
      </c>
    </row>
    <row r="256" spans="1:5" s="1" customFormat="1" x14ac:dyDescent="0.15">
      <c r="A256" s="4">
        <v>254</v>
      </c>
      <c r="B256" s="4" t="s">
        <v>17</v>
      </c>
      <c r="C256" s="4" t="str">
        <f>"周政妙"</f>
        <v>周政妙</v>
      </c>
      <c r="D256" s="4" t="str">
        <f>"女"</f>
        <v>女</v>
      </c>
      <c r="E256" s="4" t="str">
        <f>"1996-01-10"</f>
        <v>1996-01-10</v>
      </c>
    </row>
    <row r="257" spans="1:5" s="1" customFormat="1" x14ac:dyDescent="0.15">
      <c r="A257" s="4">
        <v>255</v>
      </c>
      <c r="B257" s="4" t="s">
        <v>17</v>
      </c>
      <c r="C257" s="4" t="str">
        <f>"王巧侠"</f>
        <v>王巧侠</v>
      </c>
      <c r="D257" s="4" t="str">
        <f>"女"</f>
        <v>女</v>
      </c>
      <c r="E257" s="4" t="str">
        <f>"1995-11-08"</f>
        <v>1995-11-08</v>
      </c>
    </row>
    <row r="258" spans="1:5" s="1" customFormat="1" x14ac:dyDescent="0.15">
      <c r="A258" s="4">
        <v>256</v>
      </c>
      <c r="B258" s="4" t="s">
        <v>17</v>
      </c>
      <c r="C258" s="4" t="str">
        <f>"吴万桃"</f>
        <v>吴万桃</v>
      </c>
      <c r="D258" s="4" t="str">
        <f>"女"</f>
        <v>女</v>
      </c>
      <c r="E258" s="4" t="str">
        <f>"1993-08-02"</f>
        <v>1993-08-02</v>
      </c>
    </row>
    <row r="259" spans="1:5" s="1" customFormat="1" x14ac:dyDescent="0.15">
      <c r="A259" s="4">
        <v>257</v>
      </c>
      <c r="B259" s="4" t="s">
        <v>17</v>
      </c>
      <c r="C259" s="4" t="str">
        <f>"谢先耀"</f>
        <v>谢先耀</v>
      </c>
      <c r="D259" s="4" t="str">
        <f>"男"</f>
        <v>男</v>
      </c>
      <c r="E259" s="4" t="str">
        <f>"1996-09-26"</f>
        <v>1996-09-26</v>
      </c>
    </row>
    <row r="260" spans="1:5" s="1" customFormat="1" x14ac:dyDescent="0.15">
      <c r="A260" s="4">
        <v>258</v>
      </c>
      <c r="B260" s="4" t="s">
        <v>17</v>
      </c>
      <c r="C260" s="4" t="str">
        <f>"李槟"</f>
        <v>李槟</v>
      </c>
      <c r="D260" s="4" t="str">
        <f>"女"</f>
        <v>女</v>
      </c>
      <c r="E260" s="4" t="str">
        <f>"1994-06-03"</f>
        <v>1994-06-03</v>
      </c>
    </row>
    <row r="261" spans="1:5" s="1" customFormat="1" x14ac:dyDescent="0.15">
      <c r="A261" s="4">
        <v>259</v>
      </c>
      <c r="B261" s="4" t="s">
        <v>17</v>
      </c>
      <c r="C261" s="4" t="str">
        <f>"苏玮燕"</f>
        <v>苏玮燕</v>
      </c>
      <c r="D261" s="4" t="str">
        <f>"女"</f>
        <v>女</v>
      </c>
      <c r="E261" s="4" t="str">
        <f>"1994-04-07"</f>
        <v>1994-04-07</v>
      </c>
    </row>
    <row r="262" spans="1:5" s="1" customFormat="1" x14ac:dyDescent="0.15">
      <c r="A262" s="4">
        <v>260</v>
      </c>
      <c r="B262" s="4" t="s">
        <v>17</v>
      </c>
      <c r="C262" s="4" t="str">
        <f>"王春月"</f>
        <v>王春月</v>
      </c>
      <c r="D262" s="4" t="str">
        <f>"女"</f>
        <v>女</v>
      </c>
      <c r="E262" s="4" t="str">
        <f>"1997-10-20"</f>
        <v>1997-10-20</v>
      </c>
    </row>
    <row r="263" spans="1:5" s="1" customFormat="1" x14ac:dyDescent="0.15">
      <c r="A263" s="4">
        <v>261</v>
      </c>
      <c r="B263" s="4" t="s">
        <v>17</v>
      </c>
      <c r="C263" s="4" t="str">
        <f>"杨英营"</f>
        <v>杨英营</v>
      </c>
      <c r="D263" s="4" t="str">
        <f>"女"</f>
        <v>女</v>
      </c>
      <c r="E263" s="4" t="str">
        <f>"1994-10-26"</f>
        <v>1994-10-26</v>
      </c>
    </row>
    <row r="264" spans="1:5" s="1" customFormat="1" x14ac:dyDescent="0.15">
      <c r="A264" s="4">
        <v>262</v>
      </c>
      <c r="B264" s="4" t="s">
        <v>17</v>
      </c>
      <c r="C264" s="4" t="str">
        <f>"林婷"</f>
        <v>林婷</v>
      </c>
      <c r="D264" s="4" t="str">
        <f>"女"</f>
        <v>女</v>
      </c>
      <c r="E264" s="4" t="str">
        <f>"1995-07-21"</f>
        <v>1995-07-21</v>
      </c>
    </row>
    <row r="265" spans="1:5" s="1" customFormat="1" x14ac:dyDescent="0.15">
      <c r="A265" s="4">
        <v>263</v>
      </c>
      <c r="B265" s="4" t="s">
        <v>17</v>
      </c>
      <c r="C265" s="4" t="str">
        <f>"刘亚斌"</f>
        <v>刘亚斌</v>
      </c>
      <c r="D265" s="4" t="str">
        <f>"男"</f>
        <v>男</v>
      </c>
      <c r="E265" s="4" t="str">
        <f>"1990-05-06"</f>
        <v>1990-05-06</v>
      </c>
    </row>
    <row r="266" spans="1:5" s="1" customFormat="1" x14ac:dyDescent="0.15">
      <c r="A266" s="4">
        <v>264</v>
      </c>
      <c r="B266" s="4" t="s">
        <v>17</v>
      </c>
      <c r="C266" s="4" t="str">
        <f>"王霖"</f>
        <v>王霖</v>
      </c>
      <c r="D266" s="4" t="str">
        <f>"女"</f>
        <v>女</v>
      </c>
      <c r="E266" s="4" t="str">
        <f>"1994-10-04"</f>
        <v>1994-10-04</v>
      </c>
    </row>
    <row r="267" spans="1:5" s="1" customFormat="1" x14ac:dyDescent="0.15">
      <c r="A267" s="4">
        <v>265</v>
      </c>
      <c r="B267" s="4" t="s">
        <v>17</v>
      </c>
      <c r="C267" s="4" t="str">
        <f>"阮明晴"</f>
        <v>阮明晴</v>
      </c>
      <c r="D267" s="4" t="str">
        <f>"女"</f>
        <v>女</v>
      </c>
      <c r="E267" s="4" t="str">
        <f>"1996-10-23"</f>
        <v>1996-10-23</v>
      </c>
    </row>
    <row r="268" spans="1:5" s="1" customFormat="1" x14ac:dyDescent="0.15">
      <c r="A268" s="4">
        <v>266</v>
      </c>
      <c r="B268" s="4" t="s">
        <v>17</v>
      </c>
      <c r="C268" s="4" t="str">
        <f>"邹铠莹"</f>
        <v>邹铠莹</v>
      </c>
      <c r="D268" s="4" t="str">
        <f>"女"</f>
        <v>女</v>
      </c>
      <c r="E268" s="4" t="str">
        <f>"1995-05-09"</f>
        <v>1995-05-09</v>
      </c>
    </row>
    <row r="269" spans="1:5" s="1" customFormat="1" x14ac:dyDescent="0.15">
      <c r="A269" s="4">
        <v>267</v>
      </c>
      <c r="B269" s="4" t="s">
        <v>17</v>
      </c>
      <c r="C269" s="4" t="str">
        <f>"曾小妮"</f>
        <v>曾小妮</v>
      </c>
      <c r="D269" s="4" t="str">
        <f>"女"</f>
        <v>女</v>
      </c>
      <c r="E269" s="4" t="str">
        <f>"1997-10-27"</f>
        <v>1997-10-27</v>
      </c>
    </row>
    <row r="270" spans="1:5" s="1" customFormat="1" x14ac:dyDescent="0.15">
      <c r="A270" s="4">
        <v>268</v>
      </c>
      <c r="B270" s="4" t="s">
        <v>17</v>
      </c>
      <c r="C270" s="4" t="str">
        <f>"洪妹"</f>
        <v>洪妹</v>
      </c>
      <c r="D270" s="4" t="str">
        <f>"女"</f>
        <v>女</v>
      </c>
      <c r="E270" s="4" t="str">
        <f>"1996-04-20"</f>
        <v>1996-04-20</v>
      </c>
    </row>
    <row r="271" spans="1:5" s="1" customFormat="1" x14ac:dyDescent="0.15">
      <c r="A271" s="4">
        <v>269</v>
      </c>
      <c r="B271" s="4" t="s">
        <v>12</v>
      </c>
      <c r="C271" s="4" t="str">
        <f>"张生晖"</f>
        <v>张生晖</v>
      </c>
      <c r="D271" s="4" t="str">
        <f>"男"</f>
        <v>男</v>
      </c>
      <c r="E271" s="4" t="str">
        <f>"1995-09-23"</f>
        <v>1995-09-23</v>
      </c>
    </row>
    <row r="272" spans="1:5" s="1" customFormat="1" x14ac:dyDescent="0.15">
      <c r="A272" s="4">
        <v>270</v>
      </c>
      <c r="B272" s="4" t="s">
        <v>12</v>
      </c>
      <c r="C272" s="4" t="str">
        <f>"林朝怡"</f>
        <v>林朝怡</v>
      </c>
      <c r="D272" s="4" t="str">
        <f>"女"</f>
        <v>女</v>
      </c>
      <c r="E272" s="4" t="str">
        <f>"1996-02-06"</f>
        <v>1996-02-06</v>
      </c>
    </row>
    <row r="273" spans="1:5" s="1" customFormat="1" x14ac:dyDescent="0.15">
      <c r="A273" s="4">
        <v>271</v>
      </c>
      <c r="B273" s="4" t="s">
        <v>12</v>
      </c>
      <c r="C273" s="4" t="str">
        <f>"黄贯咪"</f>
        <v>黄贯咪</v>
      </c>
      <c r="D273" s="4" t="str">
        <f>"女"</f>
        <v>女</v>
      </c>
      <c r="E273" s="4" t="str">
        <f>"1995-05-19"</f>
        <v>1995-05-19</v>
      </c>
    </row>
    <row r="274" spans="1:5" s="1" customFormat="1" x14ac:dyDescent="0.15">
      <c r="A274" s="4">
        <v>272</v>
      </c>
      <c r="B274" s="4" t="s">
        <v>12</v>
      </c>
      <c r="C274" s="4" t="str">
        <f>"张爱萍"</f>
        <v>张爱萍</v>
      </c>
      <c r="D274" s="4" t="str">
        <f>"女"</f>
        <v>女</v>
      </c>
      <c r="E274" s="4" t="str">
        <f>"1996-01-02"</f>
        <v>1996-01-02</v>
      </c>
    </row>
    <row r="275" spans="1:5" s="1" customFormat="1" x14ac:dyDescent="0.15">
      <c r="A275" s="4">
        <v>273</v>
      </c>
      <c r="B275" s="4" t="s">
        <v>12</v>
      </c>
      <c r="C275" s="4" t="str">
        <f>"何银铃"</f>
        <v>何银铃</v>
      </c>
      <c r="D275" s="4" t="str">
        <f>"女"</f>
        <v>女</v>
      </c>
      <c r="E275" s="4" t="str">
        <f>"1996-11-12"</f>
        <v>1996-11-12</v>
      </c>
    </row>
    <row r="276" spans="1:5" s="1" customFormat="1" x14ac:dyDescent="0.15">
      <c r="A276" s="4">
        <v>274</v>
      </c>
      <c r="B276" s="4" t="s">
        <v>12</v>
      </c>
      <c r="C276" s="4" t="str">
        <f>"李文睿"</f>
        <v>李文睿</v>
      </c>
      <c r="D276" s="4" t="str">
        <f>"男"</f>
        <v>男</v>
      </c>
      <c r="E276" s="4" t="str">
        <f>"1995-08-28"</f>
        <v>1995-08-28</v>
      </c>
    </row>
    <row r="277" spans="1:5" s="1" customFormat="1" x14ac:dyDescent="0.15">
      <c r="A277" s="4">
        <v>275</v>
      </c>
      <c r="B277" s="4" t="s">
        <v>12</v>
      </c>
      <c r="C277" s="4" t="str">
        <f>"苏金兰"</f>
        <v>苏金兰</v>
      </c>
      <c r="D277" s="4" t="str">
        <f>"女"</f>
        <v>女</v>
      </c>
      <c r="E277" s="4" t="str">
        <f>"1994-05-04"</f>
        <v>1994-05-04</v>
      </c>
    </row>
    <row r="278" spans="1:5" s="1" customFormat="1" x14ac:dyDescent="0.15">
      <c r="A278" s="4">
        <v>276</v>
      </c>
      <c r="B278" s="4" t="s">
        <v>12</v>
      </c>
      <c r="C278" s="4" t="str">
        <f>"李梅精"</f>
        <v>李梅精</v>
      </c>
      <c r="D278" s="4" t="str">
        <f>"女"</f>
        <v>女</v>
      </c>
      <c r="E278" s="4" t="str">
        <f>"1994-01-02"</f>
        <v>1994-01-02</v>
      </c>
    </row>
    <row r="279" spans="1:5" s="1" customFormat="1" x14ac:dyDescent="0.15">
      <c r="A279" s="4">
        <v>277</v>
      </c>
      <c r="B279" s="4" t="s">
        <v>12</v>
      </c>
      <c r="C279" s="4" t="str">
        <f>"羊代香"</f>
        <v>羊代香</v>
      </c>
      <c r="D279" s="4" t="str">
        <f>"女"</f>
        <v>女</v>
      </c>
      <c r="E279" s="4" t="str">
        <f>"1996-06-08"</f>
        <v>1996-06-08</v>
      </c>
    </row>
    <row r="280" spans="1:5" s="1" customFormat="1" x14ac:dyDescent="0.15">
      <c r="A280" s="4">
        <v>278</v>
      </c>
      <c r="B280" s="4" t="s">
        <v>12</v>
      </c>
      <c r="C280" s="4" t="str">
        <f>"邱雪"</f>
        <v>邱雪</v>
      </c>
      <c r="D280" s="4" t="str">
        <f>"女"</f>
        <v>女</v>
      </c>
      <c r="E280" s="4" t="str">
        <f>"1994-04-25"</f>
        <v>1994-04-25</v>
      </c>
    </row>
    <row r="281" spans="1:5" s="1" customFormat="1" x14ac:dyDescent="0.15">
      <c r="A281" s="4">
        <v>279</v>
      </c>
      <c r="B281" s="4" t="s">
        <v>12</v>
      </c>
      <c r="C281" s="4" t="str">
        <f>"高迪"</f>
        <v>高迪</v>
      </c>
      <c r="D281" s="4" t="str">
        <f>"女"</f>
        <v>女</v>
      </c>
      <c r="E281" s="4" t="str">
        <f>"1997-08-20"</f>
        <v>1997-08-20</v>
      </c>
    </row>
    <row r="282" spans="1:5" s="1" customFormat="1" x14ac:dyDescent="0.15">
      <c r="A282" s="4">
        <v>280</v>
      </c>
      <c r="B282" s="4" t="s">
        <v>12</v>
      </c>
      <c r="C282" s="4" t="str">
        <f>"尹亚娇"</f>
        <v>尹亚娇</v>
      </c>
      <c r="D282" s="4" t="str">
        <f>"女"</f>
        <v>女</v>
      </c>
      <c r="E282" s="4" t="str">
        <f>"1994-09-14"</f>
        <v>1994-09-14</v>
      </c>
    </row>
    <row r="283" spans="1:5" s="1" customFormat="1" x14ac:dyDescent="0.15">
      <c r="A283" s="4">
        <v>281</v>
      </c>
      <c r="B283" s="4" t="s">
        <v>12</v>
      </c>
      <c r="C283" s="4" t="str">
        <f>"王梨丹"</f>
        <v>王梨丹</v>
      </c>
      <c r="D283" s="4" t="str">
        <f>"女"</f>
        <v>女</v>
      </c>
      <c r="E283" s="4" t="str">
        <f>"1997-02-25"</f>
        <v>1997-02-25</v>
      </c>
    </row>
    <row r="284" spans="1:5" s="1" customFormat="1" x14ac:dyDescent="0.15">
      <c r="A284" s="4">
        <v>282</v>
      </c>
      <c r="B284" s="4" t="s">
        <v>12</v>
      </c>
      <c r="C284" s="4" t="str">
        <f>"付艳"</f>
        <v>付艳</v>
      </c>
      <c r="D284" s="4" t="str">
        <f>"女"</f>
        <v>女</v>
      </c>
      <c r="E284" s="4" t="str">
        <f>"1992-09-15"</f>
        <v>1992-09-15</v>
      </c>
    </row>
    <row r="285" spans="1:5" s="1" customFormat="1" x14ac:dyDescent="0.15">
      <c r="A285" s="4">
        <v>283</v>
      </c>
      <c r="B285" s="4" t="s">
        <v>12</v>
      </c>
      <c r="C285" s="4" t="str">
        <f>"张英杏"</f>
        <v>张英杏</v>
      </c>
      <c r="D285" s="4" t="str">
        <f>"女"</f>
        <v>女</v>
      </c>
      <c r="E285" s="4" t="str">
        <f>"1996-06-08"</f>
        <v>1996-06-08</v>
      </c>
    </row>
    <row r="286" spans="1:5" s="1" customFormat="1" x14ac:dyDescent="0.15">
      <c r="A286" s="4">
        <v>284</v>
      </c>
      <c r="B286" s="4" t="s">
        <v>12</v>
      </c>
      <c r="C286" s="4" t="str">
        <f>"毕云天"</f>
        <v>毕云天</v>
      </c>
      <c r="D286" s="4" t="str">
        <f>"女"</f>
        <v>女</v>
      </c>
      <c r="E286" s="4" t="str">
        <f>"1997-06"</f>
        <v>1997-06</v>
      </c>
    </row>
    <row r="287" spans="1:5" s="1" customFormat="1" x14ac:dyDescent="0.15">
      <c r="A287" s="4">
        <v>285</v>
      </c>
      <c r="B287" s="4" t="s">
        <v>12</v>
      </c>
      <c r="C287" s="4" t="str">
        <f>"王媞"</f>
        <v>王媞</v>
      </c>
      <c r="D287" s="4" t="str">
        <f>"女"</f>
        <v>女</v>
      </c>
      <c r="E287" s="4" t="str">
        <f>"1993-09-29"</f>
        <v>1993-09-29</v>
      </c>
    </row>
    <row r="288" spans="1:5" s="1" customFormat="1" x14ac:dyDescent="0.15">
      <c r="A288" s="4">
        <v>286</v>
      </c>
      <c r="B288" s="4" t="s">
        <v>12</v>
      </c>
      <c r="C288" s="4" t="str">
        <f>"王艳"</f>
        <v>王艳</v>
      </c>
      <c r="D288" s="4" t="str">
        <f>"女"</f>
        <v>女</v>
      </c>
      <c r="E288" s="4" t="str">
        <f>"1994-04-19"</f>
        <v>1994-04-19</v>
      </c>
    </row>
    <row r="289" spans="1:5" s="1" customFormat="1" x14ac:dyDescent="0.15">
      <c r="A289" s="4">
        <v>287</v>
      </c>
      <c r="B289" s="4" t="s">
        <v>12</v>
      </c>
      <c r="C289" s="4" t="str">
        <f>"高琴琴"</f>
        <v>高琴琴</v>
      </c>
      <c r="D289" s="4" t="str">
        <f>"女"</f>
        <v>女</v>
      </c>
      <c r="E289" s="4" t="str">
        <f>"1997-04-13"</f>
        <v>1997-04-13</v>
      </c>
    </row>
    <row r="290" spans="1:5" s="1" customFormat="1" x14ac:dyDescent="0.15">
      <c r="A290" s="4">
        <v>288</v>
      </c>
      <c r="B290" s="4" t="s">
        <v>12</v>
      </c>
      <c r="C290" s="4" t="str">
        <f>"易倩"</f>
        <v>易倩</v>
      </c>
      <c r="D290" s="4" t="str">
        <f>"女"</f>
        <v>女</v>
      </c>
      <c r="E290" s="4" t="str">
        <f>"1995-03-12"</f>
        <v>1995-03-12</v>
      </c>
    </row>
    <row r="291" spans="1:5" s="1" customFormat="1" x14ac:dyDescent="0.15">
      <c r="A291" s="4">
        <v>289</v>
      </c>
      <c r="B291" s="4" t="s">
        <v>12</v>
      </c>
      <c r="C291" s="4" t="str">
        <f>"李旭"</f>
        <v>李旭</v>
      </c>
      <c r="D291" s="4" t="str">
        <f>"男"</f>
        <v>男</v>
      </c>
      <c r="E291" s="4" t="str">
        <f>"1995-05-09"</f>
        <v>1995-05-09</v>
      </c>
    </row>
    <row r="292" spans="1:5" s="1" customFormat="1" x14ac:dyDescent="0.15">
      <c r="A292" s="4">
        <v>290</v>
      </c>
      <c r="B292" s="4" t="s">
        <v>12</v>
      </c>
      <c r="C292" s="4" t="str">
        <f>"蔡天妃"</f>
        <v>蔡天妃</v>
      </c>
      <c r="D292" s="4" t="str">
        <f>"女"</f>
        <v>女</v>
      </c>
      <c r="E292" s="4" t="str">
        <f>"1995-01-25"</f>
        <v>1995-01-25</v>
      </c>
    </row>
    <row r="293" spans="1:5" s="1" customFormat="1" x14ac:dyDescent="0.15">
      <c r="A293" s="4">
        <v>291</v>
      </c>
      <c r="B293" s="4" t="s">
        <v>12</v>
      </c>
      <c r="C293" s="4" t="str">
        <f>"邓水青"</f>
        <v>邓水青</v>
      </c>
      <c r="D293" s="4" t="str">
        <f>"女"</f>
        <v>女</v>
      </c>
      <c r="E293" s="4" t="str">
        <f>"1996-12-08"</f>
        <v>1996-12-08</v>
      </c>
    </row>
    <row r="294" spans="1:5" s="1" customFormat="1" x14ac:dyDescent="0.15">
      <c r="A294" s="4">
        <v>292</v>
      </c>
      <c r="B294" s="4" t="s">
        <v>5</v>
      </c>
      <c r="C294" s="4" t="str">
        <f>"吴幸岩"</f>
        <v>吴幸岩</v>
      </c>
      <c r="D294" s="4" t="str">
        <f>"男"</f>
        <v>男</v>
      </c>
      <c r="E294" s="4" t="str">
        <f>"1998-08-03"</f>
        <v>1998-08-03</v>
      </c>
    </row>
    <row r="295" spans="1:5" s="1" customFormat="1" x14ac:dyDescent="0.15">
      <c r="A295" s="4">
        <v>293</v>
      </c>
      <c r="B295" s="4" t="s">
        <v>5</v>
      </c>
      <c r="C295" s="4" t="str">
        <f>"冯志华"</f>
        <v>冯志华</v>
      </c>
      <c r="D295" s="4" t="str">
        <f>"女"</f>
        <v>女</v>
      </c>
      <c r="E295" s="4" t="str">
        <f>"1996-01-05"</f>
        <v>1996-01-05</v>
      </c>
    </row>
    <row r="296" spans="1:5" s="1" customFormat="1" x14ac:dyDescent="0.15">
      <c r="A296" s="4">
        <v>294</v>
      </c>
      <c r="B296" s="4" t="s">
        <v>5</v>
      </c>
      <c r="C296" s="4" t="str">
        <f>"梁芬芳"</f>
        <v>梁芬芳</v>
      </c>
      <c r="D296" s="4" t="str">
        <f>"女"</f>
        <v>女</v>
      </c>
      <c r="E296" s="4" t="str">
        <f>"1993-07-25"</f>
        <v>1993-07-25</v>
      </c>
    </row>
    <row r="297" spans="1:5" s="1" customFormat="1" x14ac:dyDescent="0.15">
      <c r="A297" s="4">
        <v>295</v>
      </c>
      <c r="B297" s="4" t="s">
        <v>5</v>
      </c>
      <c r="C297" s="4" t="str">
        <f>"朱廷建"</f>
        <v>朱廷建</v>
      </c>
      <c r="D297" s="4" t="str">
        <f>"男"</f>
        <v>男</v>
      </c>
      <c r="E297" s="4" t="str">
        <f>"1998-05-20"</f>
        <v>1998-05-20</v>
      </c>
    </row>
    <row r="298" spans="1:5" s="1" customFormat="1" x14ac:dyDescent="0.15">
      <c r="A298" s="4">
        <v>296</v>
      </c>
      <c r="B298" s="4" t="s">
        <v>5</v>
      </c>
      <c r="C298" s="4" t="str">
        <f>"林永琪"</f>
        <v>林永琪</v>
      </c>
      <c r="D298" s="4" t="str">
        <f>"女"</f>
        <v>女</v>
      </c>
      <c r="E298" s="4" t="str">
        <f>"1997-08-02"</f>
        <v>1997-08-02</v>
      </c>
    </row>
    <row r="299" spans="1:5" s="1" customFormat="1" x14ac:dyDescent="0.15">
      <c r="A299" s="4">
        <v>297</v>
      </c>
      <c r="B299" s="4" t="s">
        <v>5</v>
      </c>
      <c r="C299" s="4" t="str">
        <f>"丘春梨"</f>
        <v>丘春梨</v>
      </c>
      <c r="D299" s="4" t="str">
        <f>"女"</f>
        <v>女</v>
      </c>
      <c r="E299" s="4" t="str">
        <f>"1997-04-02"</f>
        <v>1997-04-02</v>
      </c>
    </row>
    <row r="300" spans="1:5" s="1" customFormat="1" x14ac:dyDescent="0.15">
      <c r="A300" s="4">
        <v>298</v>
      </c>
      <c r="B300" s="4" t="s">
        <v>5</v>
      </c>
      <c r="C300" s="4" t="str">
        <f>"何秀姬"</f>
        <v>何秀姬</v>
      </c>
      <c r="D300" s="4" t="str">
        <f>"女"</f>
        <v>女</v>
      </c>
      <c r="E300" s="4" t="str">
        <f>"1995-05-08"</f>
        <v>1995-05-08</v>
      </c>
    </row>
    <row r="301" spans="1:5" s="1" customFormat="1" x14ac:dyDescent="0.15">
      <c r="A301" s="4">
        <v>299</v>
      </c>
      <c r="B301" s="4" t="s">
        <v>5</v>
      </c>
      <c r="C301" s="4" t="str">
        <f>"李永芬"</f>
        <v>李永芬</v>
      </c>
      <c r="D301" s="4" t="str">
        <f>"女"</f>
        <v>女</v>
      </c>
      <c r="E301" s="4" t="str">
        <f>"1996-01-10"</f>
        <v>1996-01-10</v>
      </c>
    </row>
    <row r="302" spans="1:5" s="1" customFormat="1" x14ac:dyDescent="0.15">
      <c r="A302" s="4">
        <v>300</v>
      </c>
      <c r="B302" s="4" t="s">
        <v>5</v>
      </c>
      <c r="C302" s="4" t="str">
        <f>"符冠花"</f>
        <v>符冠花</v>
      </c>
      <c r="D302" s="4" t="str">
        <f>"女"</f>
        <v>女</v>
      </c>
      <c r="E302" s="4" t="str">
        <f>"1995-08-18"</f>
        <v>1995-08-18</v>
      </c>
    </row>
    <row r="303" spans="1:5" s="1" customFormat="1" x14ac:dyDescent="0.15">
      <c r="A303" s="4">
        <v>301</v>
      </c>
      <c r="B303" s="4" t="s">
        <v>5</v>
      </c>
      <c r="C303" s="4" t="str">
        <f>"曾素荣"</f>
        <v>曾素荣</v>
      </c>
      <c r="D303" s="4" t="str">
        <f>"女"</f>
        <v>女</v>
      </c>
      <c r="E303" s="4" t="str">
        <f>"1997-04-29"</f>
        <v>1997-04-29</v>
      </c>
    </row>
    <row r="304" spans="1:5" s="1" customFormat="1" x14ac:dyDescent="0.15">
      <c r="A304" s="4">
        <v>302</v>
      </c>
      <c r="B304" s="4" t="s">
        <v>5</v>
      </c>
      <c r="C304" s="4" t="str">
        <f>"冯叶尖"</f>
        <v>冯叶尖</v>
      </c>
      <c r="D304" s="4" t="str">
        <f>"女"</f>
        <v>女</v>
      </c>
      <c r="E304" s="4" t="str">
        <f>"1997-12-05"</f>
        <v>1997-12-05</v>
      </c>
    </row>
    <row r="305" spans="1:5" s="1" customFormat="1" x14ac:dyDescent="0.15">
      <c r="A305" s="4">
        <v>303</v>
      </c>
      <c r="B305" s="4" t="s">
        <v>5</v>
      </c>
      <c r="C305" s="4" t="str">
        <f>"叶芷苗"</f>
        <v>叶芷苗</v>
      </c>
      <c r="D305" s="4" t="str">
        <f>"女"</f>
        <v>女</v>
      </c>
      <c r="E305" s="4" t="str">
        <f>"1996-04-17"</f>
        <v>1996-04-17</v>
      </c>
    </row>
    <row r="306" spans="1:5" s="1" customFormat="1" x14ac:dyDescent="0.15">
      <c r="A306" s="4">
        <v>304</v>
      </c>
      <c r="B306" s="4" t="s">
        <v>5</v>
      </c>
      <c r="C306" s="4" t="str">
        <f>"文学虹"</f>
        <v>文学虹</v>
      </c>
      <c r="D306" s="4" t="str">
        <f>"女"</f>
        <v>女</v>
      </c>
      <c r="E306" s="4" t="str">
        <f>"1997-04-08"</f>
        <v>1997-04-08</v>
      </c>
    </row>
    <row r="307" spans="1:5" s="1" customFormat="1" x14ac:dyDescent="0.15">
      <c r="A307" s="4">
        <v>305</v>
      </c>
      <c r="B307" s="4" t="s">
        <v>5</v>
      </c>
      <c r="C307" s="4" t="str">
        <f>"陈香池"</f>
        <v>陈香池</v>
      </c>
      <c r="D307" s="4" t="str">
        <f>"女"</f>
        <v>女</v>
      </c>
      <c r="E307" s="4" t="str">
        <f>"1995-07-02"</f>
        <v>1995-07-02</v>
      </c>
    </row>
    <row r="308" spans="1:5" s="1" customFormat="1" x14ac:dyDescent="0.15">
      <c r="A308" s="4">
        <v>306</v>
      </c>
      <c r="B308" s="4" t="s">
        <v>5</v>
      </c>
      <c r="C308" s="4" t="str">
        <f>"曾秀爱"</f>
        <v>曾秀爱</v>
      </c>
      <c r="D308" s="4" t="str">
        <f>"女"</f>
        <v>女</v>
      </c>
      <c r="E308" s="4" t="str">
        <f>"1993-10-06"</f>
        <v>1993-10-06</v>
      </c>
    </row>
    <row r="309" spans="1:5" s="1" customFormat="1" x14ac:dyDescent="0.15">
      <c r="A309" s="4">
        <v>307</v>
      </c>
      <c r="B309" s="4" t="s">
        <v>5</v>
      </c>
      <c r="C309" s="4" t="str">
        <f>"潘湘宇"</f>
        <v>潘湘宇</v>
      </c>
      <c r="D309" s="4" t="str">
        <f>"男"</f>
        <v>男</v>
      </c>
      <c r="E309" s="4" t="str">
        <f>"1998-05-20"</f>
        <v>1998-05-20</v>
      </c>
    </row>
    <row r="310" spans="1:5" s="1" customFormat="1" x14ac:dyDescent="0.15">
      <c r="A310" s="4">
        <v>308</v>
      </c>
      <c r="B310" s="4" t="s">
        <v>5</v>
      </c>
      <c r="C310" s="4" t="str">
        <f>"甘金婷"</f>
        <v>甘金婷</v>
      </c>
      <c r="D310" s="4" t="str">
        <f>"女"</f>
        <v>女</v>
      </c>
      <c r="E310" s="4" t="str">
        <f>"1997-10-10"</f>
        <v>1997-10-10</v>
      </c>
    </row>
    <row r="311" spans="1:5" s="1" customFormat="1" x14ac:dyDescent="0.15">
      <c r="A311" s="4">
        <v>309</v>
      </c>
      <c r="B311" s="4" t="s">
        <v>5</v>
      </c>
      <c r="C311" s="4" t="str">
        <f>"陈金妍"</f>
        <v>陈金妍</v>
      </c>
      <c r="D311" s="4" t="str">
        <f>"女"</f>
        <v>女</v>
      </c>
      <c r="E311" s="4" t="str">
        <f>"1993-07-06"</f>
        <v>1993-07-06</v>
      </c>
    </row>
    <row r="312" spans="1:5" s="1" customFormat="1" x14ac:dyDescent="0.15">
      <c r="A312" s="4">
        <v>310</v>
      </c>
      <c r="B312" s="4" t="s">
        <v>5</v>
      </c>
      <c r="C312" s="4" t="str">
        <f>"杨思思"</f>
        <v>杨思思</v>
      </c>
      <c r="D312" s="4" t="str">
        <f>"女"</f>
        <v>女</v>
      </c>
      <c r="E312" s="4" t="str">
        <f>"1994-10-25"</f>
        <v>1994-10-25</v>
      </c>
    </row>
    <row r="313" spans="1:5" s="1" customFormat="1" x14ac:dyDescent="0.15">
      <c r="A313" s="4">
        <v>311</v>
      </c>
      <c r="B313" s="4" t="s">
        <v>5</v>
      </c>
      <c r="C313" s="4" t="str">
        <f>"曾来南"</f>
        <v>曾来南</v>
      </c>
      <c r="D313" s="4" t="str">
        <f>"女"</f>
        <v>女</v>
      </c>
      <c r="E313" s="4" t="str">
        <f>"1995-09-13"</f>
        <v>1995-09-13</v>
      </c>
    </row>
    <row r="314" spans="1:5" s="1" customFormat="1" x14ac:dyDescent="0.15">
      <c r="A314" s="4">
        <v>312</v>
      </c>
      <c r="B314" s="4" t="s">
        <v>5</v>
      </c>
      <c r="C314" s="4" t="str">
        <f>"王百一"</f>
        <v>王百一</v>
      </c>
      <c r="D314" s="4" t="str">
        <f>"女"</f>
        <v>女</v>
      </c>
      <c r="E314" s="4" t="str">
        <f>"1996-10-03"</f>
        <v>1996-10-03</v>
      </c>
    </row>
    <row r="315" spans="1:5" s="1" customFormat="1" x14ac:dyDescent="0.15">
      <c r="A315" s="4">
        <v>313</v>
      </c>
      <c r="B315" s="4" t="s">
        <v>5</v>
      </c>
      <c r="C315" s="4" t="str">
        <f>"吴锋"</f>
        <v>吴锋</v>
      </c>
      <c r="D315" s="4" t="str">
        <f>"男"</f>
        <v>男</v>
      </c>
      <c r="E315" s="4" t="str">
        <f>"1997-01-01"</f>
        <v>1997-01-01</v>
      </c>
    </row>
    <row r="316" spans="1:5" s="1" customFormat="1" x14ac:dyDescent="0.15">
      <c r="A316" s="4">
        <v>314</v>
      </c>
      <c r="B316" s="4" t="s">
        <v>5</v>
      </c>
      <c r="C316" s="4" t="str">
        <f>"王锡霞"</f>
        <v>王锡霞</v>
      </c>
      <c r="D316" s="4" t="str">
        <f>"女"</f>
        <v>女</v>
      </c>
      <c r="E316" s="4" t="str">
        <f>"1993-08-24"</f>
        <v>1993-08-24</v>
      </c>
    </row>
    <row r="317" spans="1:5" s="1" customFormat="1" x14ac:dyDescent="0.15">
      <c r="A317" s="4">
        <v>315</v>
      </c>
      <c r="B317" s="4" t="s">
        <v>5</v>
      </c>
      <c r="C317" s="4" t="str">
        <f>"刘文婷"</f>
        <v>刘文婷</v>
      </c>
      <c r="D317" s="4" t="str">
        <f>"女"</f>
        <v>女</v>
      </c>
      <c r="E317" s="4" t="str">
        <f>"1994-08-06"</f>
        <v>1994-08-06</v>
      </c>
    </row>
    <row r="318" spans="1:5" s="1" customFormat="1" x14ac:dyDescent="0.15">
      <c r="A318" s="4">
        <v>316</v>
      </c>
      <c r="B318" s="4" t="s">
        <v>5</v>
      </c>
      <c r="C318" s="4" t="str">
        <f>"唐薇"</f>
        <v>唐薇</v>
      </c>
      <c r="D318" s="4" t="str">
        <f>"女"</f>
        <v>女</v>
      </c>
      <c r="E318" s="4" t="str">
        <f>"1993-04-15"</f>
        <v>1993-04-15</v>
      </c>
    </row>
    <row r="319" spans="1:5" s="1" customFormat="1" x14ac:dyDescent="0.15">
      <c r="A319" s="4">
        <v>317</v>
      </c>
      <c r="B319" s="4" t="s">
        <v>5</v>
      </c>
      <c r="C319" s="4" t="str">
        <f>"蔡晶晶"</f>
        <v>蔡晶晶</v>
      </c>
      <c r="D319" s="4" t="str">
        <f>"女"</f>
        <v>女</v>
      </c>
      <c r="E319" s="4" t="str">
        <f>"1995-08-29"</f>
        <v>1995-08-29</v>
      </c>
    </row>
    <row r="320" spans="1:5" s="1" customFormat="1" x14ac:dyDescent="0.15">
      <c r="A320" s="4">
        <v>318</v>
      </c>
      <c r="B320" s="4" t="s">
        <v>5</v>
      </c>
      <c r="C320" s="4" t="str">
        <f>"冯爱茹"</f>
        <v>冯爱茹</v>
      </c>
      <c r="D320" s="4" t="str">
        <f>"女"</f>
        <v>女</v>
      </c>
      <c r="E320" s="4" t="str">
        <f>"1991-12-27"</f>
        <v>1991-12-27</v>
      </c>
    </row>
    <row r="321" spans="1:5" s="1" customFormat="1" x14ac:dyDescent="0.15">
      <c r="A321" s="4">
        <v>319</v>
      </c>
      <c r="B321" s="4" t="s">
        <v>5</v>
      </c>
      <c r="C321" s="4" t="str">
        <f>"洪德帅"</f>
        <v>洪德帅</v>
      </c>
      <c r="D321" s="4" t="str">
        <f>"男"</f>
        <v>男</v>
      </c>
      <c r="E321" s="4" t="str">
        <f>"1999-05-08"</f>
        <v>1999-05-08</v>
      </c>
    </row>
    <row r="322" spans="1:5" s="1" customFormat="1" x14ac:dyDescent="0.15">
      <c r="A322" s="4">
        <v>320</v>
      </c>
      <c r="B322" s="4" t="s">
        <v>5</v>
      </c>
      <c r="C322" s="4" t="str">
        <f>"谢慧锦"</f>
        <v>谢慧锦</v>
      </c>
      <c r="D322" s="4" t="str">
        <f>"女"</f>
        <v>女</v>
      </c>
      <c r="E322" s="4" t="str">
        <f>"1997-02-17"</f>
        <v>1997-02-17</v>
      </c>
    </row>
    <row r="323" spans="1:5" s="1" customFormat="1" x14ac:dyDescent="0.15">
      <c r="A323" s="4">
        <v>321</v>
      </c>
      <c r="B323" s="4" t="s">
        <v>5</v>
      </c>
      <c r="C323" s="4" t="str">
        <f>"曾女"</f>
        <v>曾女</v>
      </c>
      <c r="D323" s="4" t="str">
        <f>"女"</f>
        <v>女</v>
      </c>
      <c r="E323" s="4" t="str">
        <f>"1997-06-18"</f>
        <v>1997-06-18</v>
      </c>
    </row>
    <row r="324" spans="1:5" s="1" customFormat="1" x14ac:dyDescent="0.15">
      <c r="A324" s="4">
        <v>322</v>
      </c>
      <c r="B324" s="4" t="s">
        <v>5</v>
      </c>
      <c r="C324" s="4" t="str">
        <f>"黄婕"</f>
        <v>黄婕</v>
      </c>
      <c r="D324" s="4" t="str">
        <f>"女"</f>
        <v>女</v>
      </c>
      <c r="E324" s="4" t="str">
        <f>"1994-07-14"</f>
        <v>1994-07-14</v>
      </c>
    </row>
    <row r="325" spans="1:5" s="1" customFormat="1" x14ac:dyDescent="0.15">
      <c r="A325" s="4">
        <v>323</v>
      </c>
      <c r="B325" s="4" t="s">
        <v>5</v>
      </c>
      <c r="C325" s="4" t="str">
        <f>"符慧红"</f>
        <v>符慧红</v>
      </c>
      <c r="D325" s="4" t="str">
        <f>"女"</f>
        <v>女</v>
      </c>
      <c r="E325" s="4" t="str">
        <f>"1998-09-29"</f>
        <v>1998-09-29</v>
      </c>
    </row>
    <row r="326" spans="1:5" s="1" customFormat="1" x14ac:dyDescent="0.15">
      <c r="A326" s="4">
        <v>324</v>
      </c>
      <c r="B326" s="4" t="s">
        <v>5</v>
      </c>
      <c r="C326" s="4" t="str">
        <f>"黄虹"</f>
        <v>黄虹</v>
      </c>
      <c r="D326" s="4" t="str">
        <f>"女"</f>
        <v>女</v>
      </c>
      <c r="E326" s="4" t="str">
        <f>"1996-05-18"</f>
        <v>1996-05-18</v>
      </c>
    </row>
    <row r="327" spans="1:5" s="1" customFormat="1" x14ac:dyDescent="0.15">
      <c r="A327" s="4">
        <v>325</v>
      </c>
      <c r="B327" s="4" t="s">
        <v>5</v>
      </c>
      <c r="C327" s="4" t="str">
        <f>"李金倩"</f>
        <v>李金倩</v>
      </c>
      <c r="D327" s="4" t="str">
        <f>"女"</f>
        <v>女</v>
      </c>
      <c r="E327" s="4" t="str">
        <f>"1995-11-23"</f>
        <v>1995-11-23</v>
      </c>
    </row>
    <row r="328" spans="1:5" s="1" customFormat="1" x14ac:dyDescent="0.15">
      <c r="A328" s="4">
        <v>326</v>
      </c>
      <c r="B328" s="4" t="s">
        <v>5</v>
      </c>
      <c r="C328" s="4" t="str">
        <f>"林诗慧"</f>
        <v>林诗慧</v>
      </c>
      <c r="D328" s="4" t="str">
        <f>"女"</f>
        <v>女</v>
      </c>
      <c r="E328" s="4" t="str">
        <f>"1993-08-10"</f>
        <v>1993-08-10</v>
      </c>
    </row>
    <row r="329" spans="1:5" s="1" customFormat="1" x14ac:dyDescent="0.15">
      <c r="A329" s="4">
        <v>327</v>
      </c>
      <c r="B329" s="4" t="s">
        <v>5</v>
      </c>
      <c r="C329" s="4" t="str">
        <f>"许家飞"</f>
        <v>许家飞</v>
      </c>
      <c r="D329" s="4" t="str">
        <f>"女"</f>
        <v>女</v>
      </c>
      <c r="E329" s="4" t="str">
        <f>"1994-05-01"</f>
        <v>1994-05-01</v>
      </c>
    </row>
    <row r="330" spans="1:5" s="1" customFormat="1" x14ac:dyDescent="0.15">
      <c r="A330" s="4">
        <v>328</v>
      </c>
      <c r="B330" s="4" t="s">
        <v>5</v>
      </c>
      <c r="C330" s="4" t="str">
        <f>"王丹蕾"</f>
        <v>王丹蕾</v>
      </c>
      <c r="D330" s="4" t="str">
        <f>"女"</f>
        <v>女</v>
      </c>
      <c r="E330" s="4" t="str">
        <f>"1995-03-02"</f>
        <v>1995-03-02</v>
      </c>
    </row>
    <row r="331" spans="1:5" s="1" customFormat="1" x14ac:dyDescent="0.15">
      <c r="A331" s="4">
        <v>329</v>
      </c>
      <c r="B331" s="4" t="s">
        <v>5</v>
      </c>
      <c r="C331" s="4" t="str">
        <f>"吴泽姣"</f>
        <v>吴泽姣</v>
      </c>
      <c r="D331" s="4" t="str">
        <f>"女"</f>
        <v>女</v>
      </c>
      <c r="E331" s="4" t="str">
        <f>"1993-06-13"</f>
        <v>1993-06-13</v>
      </c>
    </row>
    <row r="332" spans="1:5" s="1" customFormat="1" x14ac:dyDescent="0.15">
      <c r="A332" s="4">
        <v>330</v>
      </c>
      <c r="B332" s="4" t="s">
        <v>5</v>
      </c>
      <c r="C332" s="4" t="str">
        <f>"陈妹"</f>
        <v>陈妹</v>
      </c>
      <c r="D332" s="4" t="str">
        <f>"女"</f>
        <v>女</v>
      </c>
      <c r="E332" s="4" t="str">
        <f>"1994-11-01"</f>
        <v>1994-11-01</v>
      </c>
    </row>
    <row r="333" spans="1:5" s="1" customFormat="1" x14ac:dyDescent="0.15">
      <c r="A333" s="4">
        <v>331</v>
      </c>
      <c r="B333" s="4" t="s">
        <v>5</v>
      </c>
      <c r="C333" s="4" t="str">
        <f>"黎晶晶"</f>
        <v>黎晶晶</v>
      </c>
      <c r="D333" s="4" t="str">
        <f>"女"</f>
        <v>女</v>
      </c>
      <c r="E333" s="4" t="str">
        <f>"1994-08-05"</f>
        <v>1994-08-05</v>
      </c>
    </row>
    <row r="334" spans="1:5" s="1" customFormat="1" x14ac:dyDescent="0.15">
      <c r="A334" s="4">
        <v>332</v>
      </c>
      <c r="B334" s="4" t="s">
        <v>5</v>
      </c>
      <c r="C334" s="4" t="str">
        <f>"文光梅"</f>
        <v>文光梅</v>
      </c>
      <c r="D334" s="4" t="str">
        <f>"女"</f>
        <v>女</v>
      </c>
      <c r="E334" s="4" t="str">
        <f>"1996-04-21"</f>
        <v>1996-04-21</v>
      </c>
    </row>
    <row r="335" spans="1:5" s="1" customFormat="1" x14ac:dyDescent="0.15">
      <c r="A335" s="4">
        <v>333</v>
      </c>
      <c r="B335" s="4" t="s">
        <v>8</v>
      </c>
      <c r="C335" s="4" t="str">
        <f>"陈益宁"</f>
        <v>陈益宁</v>
      </c>
      <c r="D335" s="4" t="str">
        <f>"男"</f>
        <v>男</v>
      </c>
      <c r="E335" s="4" t="str">
        <f>"1995-10-11"</f>
        <v>1995-10-11</v>
      </c>
    </row>
    <row r="336" spans="1:5" s="1" customFormat="1" x14ac:dyDescent="0.15">
      <c r="A336" s="4">
        <v>334</v>
      </c>
      <c r="B336" s="4" t="s">
        <v>8</v>
      </c>
      <c r="C336" s="4" t="str">
        <f>"陈婧鸣"</f>
        <v>陈婧鸣</v>
      </c>
      <c r="D336" s="4" t="str">
        <f>"女"</f>
        <v>女</v>
      </c>
      <c r="E336" s="4" t="str">
        <f>"1996-05-09"</f>
        <v>1996-05-09</v>
      </c>
    </row>
    <row r="337" spans="1:5" s="1" customFormat="1" x14ac:dyDescent="0.15">
      <c r="A337" s="4">
        <v>335</v>
      </c>
      <c r="B337" s="4" t="s">
        <v>8</v>
      </c>
      <c r="C337" s="4" t="str">
        <f>"朱路长"</f>
        <v>朱路长</v>
      </c>
      <c r="D337" s="4" t="str">
        <f>"男"</f>
        <v>男</v>
      </c>
      <c r="E337" s="4" t="str">
        <f>"1994-03-12"</f>
        <v>1994-03-12</v>
      </c>
    </row>
    <row r="338" spans="1:5" s="1" customFormat="1" x14ac:dyDescent="0.15">
      <c r="A338" s="4">
        <v>336</v>
      </c>
      <c r="B338" s="4" t="s">
        <v>8</v>
      </c>
      <c r="C338" s="4" t="str">
        <f>"林师"</f>
        <v>林师</v>
      </c>
      <c r="D338" s="4" t="str">
        <f>"女"</f>
        <v>女</v>
      </c>
      <c r="E338" s="4" t="str">
        <f>"1998-10-25"</f>
        <v>1998-10-25</v>
      </c>
    </row>
    <row r="339" spans="1:5" s="1" customFormat="1" x14ac:dyDescent="0.15">
      <c r="A339" s="4">
        <v>337</v>
      </c>
      <c r="B339" s="4" t="s">
        <v>8</v>
      </c>
      <c r="C339" s="4" t="str">
        <f>"赵运娟"</f>
        <v>赵运娟</v>
      </c>
      <c r="D339" s="4" t="str">
        <f>"女"</f>
        <v>女</v>
      </c>
      <c r="E339" s="4" t="str">
        <f>"1995-01-02"</f>
        <v>1995-01-02</v>
      </c>
    </row>
    <row r="340" spans="1:5" s="1" customFormat="1" x14ac:dyDescent="0.15">
      <c r="A340" s="4">
        <v>338</v>
      </c>
      <c r="B340" s="4" t="s">
        <v>8</v>
      </c>
      <c r="C340" s="4" t="str">
        <f>"王召雨"</f>
        <v>王召雨</v>
      </c>
      <c r="D340" s="4" t="str">
        <f>"女"</f>
        <v>女</v>
      </c>
      <c r="E340" s="4" t="str">
        <f>"1994-09-20"</f>
        <v>1994-09-20</v>
      </c>
    </row>
    <row r="341" spans="1:5" s="1" customFormat="1" x14ac:dyDescent="0.15">
      <c r="A341" s="4">
        <v>339</v>
      </c>
      <c r="B341" s="4" t="s">
        <v>8</v>
      </c>
      <c r="C341" s="4" t="str">
        <f>"吴霄燕"</f>
        <v>吴霄燕</v>
      </c>
      <c r="D341" s="4" t="str">
        <f>"女"</f>
        <v>女</v>
      </c>
      <c r="E341" s="4" t="str">
        <f>"1998-06-23"</f>
        <v>1998-06-23</v>
      </c>
    </row>
    <row r="342" spans="1:5" s="1" customFormat="1" x14ac:dyDescent="0.15">
      <c r="A342" s="4">
        <v>340</v>
      </c>
      <c r="B342" s="4" t="s">
        <v>8</v>
      </c>
      <c r="C342" s="4" t="str">
        <f>"洪莉玲"</f>
        <v>洪莉玲</v>
      </c>
      <c r="D342" s="4" t="str">
        <f>"女"</f>
        <v>女</v>
      </c>
      <c r="E342" s="4" t="str">
        <f>"1991-10-07"</f>
        <v>1991-10-07</v>
      </c>
    </row>
    <row r="343" spans="1:5" s="1" customFormat="1" x14ac:dyDescent="0.15">
      <c r="A343" s="4">
        <v>341</v>
      </c>
      <c r="B343" s="4" t="s">
        <v>8</v>
      </c>
      <c r="C343" s="4" t="str">
        <f>"何锦凤"</f>
        <v>何锦凤</v>
      </c>
      <c r="D343" s="4" t="str">
        <f>"女"</f>
        <v>女</v>
      </c>
      <c r="E343" s="4" t="str">
        <f>"1995-10-18"</f>
        <v>1995-10-18</v>
      </c>
    </row>
    <row r="344" spans="1:5" s="1" customFormat="1" x14ac:dyDescent="0.15">
      <c r="A344" s="4">
        <v>342</v>
      </c>
      <c r="B344" s="4" t="s">
        <v>8</v>
      </c>
      <c r="C344" s="4" t="str">
        <f>"陈初月"</f>
        <v>陈初月</v>
      </c>
      <c r="D344" s="4" t="str">
        <f>"女"</f>
        <v>女</v>
      </c>
      <c r="E344" s="4" t="str">
        <f>"1994-12-28"</f>
        <v>1994-12-28</v>
      </c>
    </row>
    <row r="345" spans="1:5" s="1" customFormat="1" x14ac:dyDescent="0.15">
      <c r="A345" s="4">
        <v>343</v>
      </c>
      <c r="B345" s="4" t="s">
        <v>8</v>
      </c>
      <c r="C345" s="4" t="str">
        <f>"杨春仔"</f>
        <v>杨春仔</v>
      </c>
      <c r="D345" s="4" t="str">
        <f>"女"</f>
        <v>女</v>
      </c>
      <c r="E345" s="4" t="str">
        <f>"1995-06-08"</f>
        <v>1995-06-08</v>
      </c>
    </row>
    <row r="346" spans="1:5" s="1" customFormat="1" x14ac:dyDescent="0.15">
      <c r="A346" s="4">
        <v>344</v>
      </c>
      <c r="B346" s="4" t="s">
        <v>8</v>
      </c>
      <c r="C346" s="4" t="str">
        <f>"郭诗潇"</f>
        <v>郭诗潇</v>
      </c>
      <c r="D346" s="4" t="str">
        <f>"女"</f>
        <v>女</v>
      </c>
      <c r="E346" s="4" t="str">
        <f>"1990-05-22"</f>
        <v>1990-05-22</v>
      </c>
    </row>
    <row r="347" spans="1:5" s="1" customFormat="1" x14ac:dyDescent="0.15">
      <c r="A347" s="4">
        <v>345</v>
      </c>
      <c r="B347" s="4" t="s">
        <v>8</v>
      </c>
      <c r="C347" s="4" t="str">
        <f>"温梓君"</f>
        <v>温梓君</v>
      </c>
      <c r="D347" s="4" t="str">
        <f>"女"</f>
        <v>女</v>
      </c>
      <c r="E347" s="4" t="str">
        <f>"1996-08-26"</f>
        <v>1996-08-26</v>
      </c>
    </row>
    <row r="348" spans="1:5" s="1" customFormat="1" x14ac:dyDescent="0.15">
      <c r="A348" s="4">
        <v>346</v>
      </c>
      <c r="B348" s="4" t="s">
        <v>8</v>
      </c>
      <c r="C348" s="4" t="str">
        <f>"顾小艳"</f>
        <v>顾小艳</v>
      </c>
      <c r="D348" s="4" t="str">
        <f>"女"</f>
        <v>女</v>
      </c>
      <c r="E348" s="4" t="str">
        <f>"1997-11-19"</f>
        <v>1997-11-19</v>
      </c>
    </row>
    <row r="349" spans="1:5" s="1" customFormat="1" x14ac:dyDescent="0.15">
      <c r="A349" s="4">
        <v>347</v>
      </c>
      <c r="B349" s="4" t="s">
        <v>8</v>
      </c>
      <c r="C349" s="4" t="str">
        <f>"苏小曼"</f>
        <v>苏小曼</v>
      </c>
      <c r="D349" s="4" t="str">
        <f>"女"</f>
        <v>女</v>
      </c>
      <c r="E349" s="4" t="str">
        <f>"1997-11-25"</f>
        <v>1997-11-25</v>
      </c>
    </row>
    <row r="350" spans="1:5" s="1" customFormat="1" x14ac:dyDescent="0.15">
      <c r="A350" s="4">
        <v>348</v>
      </c>
      <c r="B350" s="4" t="s">
        <v>8</v>
      </c>
      <c r="C350" s="4" t="str">
        <f>"黄琦"</f>
        <v>黄琦</v>
      </c>
      <c r="D350" s="4" t="str">
        <f>"女"</f>
        <v>女</v>
      </c>
      <c r="E350" s="4" t="str">
        <f>"1996-07-18"</f>
        <v>1996-07-18</v>
      </c>
    </row>
    <row r="351" spans="1:5" s="1" customFormat="1" x14ac:dyDescent="0.15">
      <c r="A351" s="4">
        <v>349</v>
      </c>
      <c r="B351" s="4" t="s">
        <v>8</v>
      </c>
      <c r="C351" s="4" t="str">
        <f>"林瑞明"</f>
        <v>林瑞明</v>
      </c>
      <c r="D351" s="4" t="str">
        <f>"男"</f>
        <v>男</v>
      </c>
      <c r="E351" s="4" t="str">
        <f>"1992-05-01"</f>
        <v>1992-05-01</v>
      </c>
    </row>
    <row r="352" spans="1:5" s="1" customFormat="1" x14ac:dyDescent="0.15">
      <c r="A352" s="4">
        <v>350</v>
      </c>
      <c r="B352" s="4" t="s">
        <v>8</v>
      </c>
      <c r="C352" s="4" t="str">
        <f>"王若愚"</f>
        <v>王若愚</v>
      </c>
      <c r="D352" s="4" t="str">
        <f>"女"</f>
        <v>女</v>
      </c>
      <c r="E352" s="4" t="str">
        <f>"1995-11-28"</f>
        <v>1995-11-28</v>
      </c>
    </row>
    <row r="353" spans="1:5" s="1" customFormat="1" x14ac:dyDescent="0.15">
      <c r="A353" s="4">
        <v>351</v>
      </c>
      <c r="B353" s="4" t="s">
        <v>8</v>
      </c>
      <c r="C353" s="4" t="str">
        <f>"龙日香"</f>
        <v>龙日香</v>
      </c>
      <c r="D353" s="4" t="str">
        <f>"女"</f>
        <v>女</v>
      </c>
      <c r="E353" s="4" t="str">
        <f>"1996-11-20"</f>
        <v>1996-11-20</v>
      </c>
    </row>
    <row r="354" spans="1:5" s="1" customFormat="1" x14ac:dyDescent="0.15">
      <c r="A354" s="4">
        <v>352</v>
      </c>
      <c r="B354" s="4" t="s">
        <v>8</v>
      </c>
      <c r="C354" s="4" t="str">
        <f>"周宣汐"</f>
        <v>周宣汐</v>
      </c>
      <c r="D354" s="4" t="str">
        <f>"女"</f>
        <v>女</v>
      </c>
      <c r="E354" s="4" t="str">
        <f>"1996-07-24"</f>
        <v>1996-07-24</v>
      </c>
    </row>
    <row r="355" spans="1:5" s="1" customFormat="1" x14ac:dyDescent="0.15">
      <c r="A355" s="4">
        <v>353</v>
      </c>
      <c r="B355" s="4" t="s">
        <v>8</v>
      </c>
      <c r="C355" s="4" t="str">
        <f>"曾花美"</f>
        <v>曾花美</v>
      </c>
      <c r="D355" s="4" t="str">
        <f>"女"</f>
        <v>女</v>
      </c>
      <c r="E355" s="4" t="str">
        <f>"1996-05-13"</f>
        <v>1996-05-13</v>
      </c>
    </row>
    <row r="356" spans="1:5" s="1" customFormat="1" x14ac:dyDescent="0.15">
      <c r="A356" s="4">
        <v>354</v>
      </c>
      <c r="B356" s="4" t="s">
        <v>8</v>
      </c>
      <c r="C356" s="4" t="str">
        <f>"郝俊茹"</f>
        <v>郝俊茹</v>
      </c>
      <c r="D356" s="4" t="str">
        <f>"女"</f>
        <v>女</v>
      </c>
      <c r="E356" s="4" t="str">
        <f>"1995-01-05"</f>
        <v>1995-01-05</v>
      </c>
    </row>
    <row r="357" spans="1:5" s="1" customFormat="1" x14ac:dyDescent="0.15">
      <c r="A357" s="4">
        <v>355</v>
      </c>
      <c r="B357" s="4" t="s">
        <v>8</v>
      </c>
      <c r="C357" s="4" t="str">
        <f>"易媛"</f>
        <v>易媛</v>
      </c>
      <c r="D357" s="4" t="str">
        <f>"女"</f>
        <v>女</v>
      </c>
      <c r="E357" s="4" t="str">
        <f>"1994-08-15"</f>
        <v>1994-08-15</v>
      </c>
    </row>
    <row r="358" spans="1:5" s="1" customFormat="1" x14ac:dyDescent="0.15">
      <c r="A358" s="4">
        <v>356</v>
      </c>
      <c r="B358" s="4" t="s">
        <v>8</v>
      </c>
      <c r="C358" s="4" t="str">
        <f>"刘晓宁"</f>
        <v>刘晓宁</v>
      </c>
      <c r="D358" s="4" t="str">
        <f>"女"</f>
        <v>女</v>
      </c>
      <c r="E358" s="4" t="str">
        <f>"1990-02-02"</f>
        <v>1990-02-02</v>
      </c>
    </row>
    <row r="359" spans="1:5" s="1" customFormat="1" x14ac:dyDescent="0.15">
      <c r="A359" s="4">
        <v>357</v>
      </c>
      <c r="B359" s="4" t="s">
        <v>8</v>
      </c>
      <c r="C359" s="4" t="str">
        <f>"潘春萍"</f>
        <v>潘春萍</v>
      </c>
      <c r="D359" s="4" t="str">
        <f>"女"</f>
        <v>女</v>
      </c>
      <c r="E359" s="4" t="str">
        <f>"1997-07-21"</f>
        <v>1997-07-21</v>
      </c>
    </row>
    <row r="360" spans="1:5" s="1" customFormat="1" x14ac:dyDescent="0.15">
      <c r="A360" s="4">
        <v>358</v>
      </c>
      <c r="B360" s="4" t="s">
        <v>8</v>
      </c>
      <c r="C360" s="4" t="str">
        <f>"赵虹"</f>
        <v>赵虹</v>
      </c>
      <c r="D360" s="4" t="str">
        <f>"女"</f>
        <v>女</v>
      </c>
      <c r="E360" s="4" t="str">
        <f>"1992-04-04"</f>
        <v>1992-04-04</v>
      </c>
    </row>
    <row r="361" spans="1:5" s="1" customFormat="1" x14ac:dyDescent="0.15">
      <c r="A361" s="4">
        <v>359</v>
      </c>
      <c r="B361" s="4" t="s">
        <v>13</v>
      </c>
      <c r="C361" s="4" t="str">
        <f>"王艳"</f>
        <v>王艳</v>
      </c>
      <c r="D361" s="4" t="str">
        <f>"女"</f>
        <v>女</v>
      </c>
      <c r="E361" s="4" t="str">
        <f>"1996-08-15"</f>
        <v>1996-08-15</v>
      </c>
    </row>
    <row r="362" spans="1:5" s="1" customFormat="1" x14ac:dyDescent="0.15">
      <c r="A362" s="4">
        <v>360</v>
      </c>
      <c r="B362" s="4" t="s">
        <v>13</v>
      </c>
      <c r="C362" s="4" t="str">
        <f>"林明珍"</f>
        <v>林明珍</v>
      </c>
      <c r="D362" s="4" t="str">
        <f>"女"</f>
        <v>女</v>
      </c>
      <c r="E362" s="4" t="str">
        <f>"1996-04-20"</f>
        <v>1996-04-20</v>
      </c>
    </row>
    <row r="363" spans="1:5" s="1" customFormat="1" x14ac:dyDescent="0.15">
      <c r="A363" s="4">
        <v>361</v>
      </c>
      <c r="B363" s="4" t="s">
        <v>13</v>
      </c>
      <c r="C363" s="4" t="str">
        <f>"黄长博"</f>
        <v>黄长博</v>
      </c>
      <c r="D363" s="4" t="str">
        <f>"男"</f>
        <v>男</v>
      </c>
      <c r="E363" s="4" t="str">
        <f>"1997-01-09"</f>
        <v>1997-01-09</v>
      </c>
    </row>
    <row r="364" spans="1:5" s="1" customFormat="1" x14ac:dyDescent="0.15">
      <c r="A364" s="4">
        <v>362</v>
      </c>
      <c r="B364" s="4" t="s">
        <v>13</v>
      </c>
      <c r="C364" s="4" t="str">
        <f>"唐望贺"</f>
        <v>唐望贺</v>
      </c>
      <c r="D364" s="4" t="str">
        <f>"男"</f>
        <v>男</v>
      </c>
      <c r="E364" s="4" t="str">
        <f>"1997-02-13"</f>
        <v>1997-02-13</v>
      </c>
    </row>
    <row r="365" spans="1:5" s="1" customFormat="1" x14ac:dyDescent="0.15">
      <c r="A365" s="4">
        <v>363</v>
      </c>
      <c r="B365" s="4" t="s">
        <v>13</v>
      </c>
      <c r="C365" s="4" t="str">
        <f>"韩伶"</f>
        <v>韩伶</v>
      </c>
      <c r="D365" s="4" t="str">
        <f>"女"</f>
        <v>女</v>
      </c>
      <c r="E365" s="4" t="str">
        <f>"1998-03-14"</f>
        <v>1998-03-14</v>
      </c>
    </row>
    <row r="366" spans="1:5" s="1" customFormat="1" x14ac:dyDescent="0.15">
      <c r="A366" s="4">
        <v>364</v>
      </c>
      <c r="B366" s="4" t="s">
        <v>13</v>
      </c>
      <c r="C366" s="4" t="str">
        <f>"邹雪"</f>
        <v>邹雪</v>
      </c>
      <c r="D366" s="4" t="str">
        <f>"女"</f>
        <v>女</v>
      </c>
      <c r="E366" s="4" t="str">
        <f>"1995-09-05"</f>
        <v>1995-09-05</v>
      </c>
    </row>
    <row r="367" spans="1:5" s="1" customFormat="1" x14ac:dyDescent="0.15">
      <c r="A367" s="4">
        <v>365</v>
      </c>
      <c r="B367" s="4" t="s">
        <v>13</v>
      </c>
      <c r="C367" s="4" t="str">
        <f>"陈彩萍"</f>
        <v>陈彩萍</v>
      </c>
      <c r="D367" s="4" t="str">
        <f>"女"</f>
        <v>女</v>
      </c>
      <c r="E367" s="4" t="str">
        <f>"1995-10-24"</f>
        <v>1995-10-24</v>
      </c>
    </row>
    <row r="368" spans="1:5" s="1" customFormat="1" x14ac:dyDescent="0.15">
      <c r="A368" s="4">
        <v>366</v>
      </c>
      <c r="B368" s="4" t="s">
        <v>13</v>
      </c>
      <c r="C368" s="4" t="str">
        <f>"曹海玉"</f>
        <v>曹海玉</v>
      </c>
      <c r="D368" s="4" t="str">
        <f>"女"</f>
        <v>女</v>
      </c>
      <c r="E368" s="4" t="str">
        <f>"1994-05-09"</f>
        <v>1994-05-09</v>
      </c>
    </row>
    <row r="369" spans="1:5" s="1" customFormat="1" x14ac:dyDescent="0.15">
      <c r="A369" s="4">
        <v>367</v>
      </c>
      <c r="B369" s="4" t="s">
        <v>13</v>
      </c>
      <c r="C369" s="4" t="str">
        <f>"林方婷"</f>
        <v>林方婷</v>
      </c>
      <c r="D369" s="4" t="str">
        <f>"女"</f>
        <v>女</v>
      </c>
      <c r="E369" s="4" t="str">
        <f>"1998-03-05"</f>
        <v>1998-03-05</v>
      </c>
    </row>
    <row r="370" spans="1:5" s="1" customFormat="1" x14ac:dyDescent="0.15">
      <c r="A370" s="4">
        <v>368</v>
      </c>
      <c r="B370" s="4" t="s">
        <v>13</v>
      </c>
      <c r="C370" s="4" t="str">
        <f>"蔡欣"</f>
        <v>蔡欣</v>
      </c>
      <c r="D370" s="4" t="str">
        <f>"女"</f>
        <v>女</v>
      </c>
      <c r="E370" s="4" t="str">
        <f>"1996-12-04"</f>
        <v>1996-12-04</v>
      </c>
    </row>
    <row r="371" spans="1:5" s="1" customFormat="1" x14ac:dyDescent="0.15">
      <c r="A371" s="4">
        <v>369</v>
      </c>
      <c r="B371" s="4" t="s">
        <v>13</v>
      </c>
      <c r="C371" s="4" t="str">
        <f>"冯鑫淼"</f>
        <v>冯鑫淼</v>
      </c>
      <c r="D371" s="4" t="str">
        <f>"女"</f>
        <v>女</v>
      </c>
      <c r="E371" s="4" t="str">
        <f>"1999-02-01"</f>
        <v>1999-02-01</v>
      </c>
    </row>
    <row r="372" spans="1:5" s="1" customFormat="1" x14ac:dyDescent="0.15">
      <c r="A372" s="4">
        <v>370</v>
      </c>
      <c r="B372" s="4" t="s">
        <v>13</v>
      </c>
      <c r="C372" s="4" t="str">
        <f>"彭升"</f>
        <v>彭升</v>
      </c>
      <c r="D372" s="4" t="str">
        <f>"男"</f>
        <v>男</v>
      </c>
      <c r="E372" s="4" t="str">
        <f>"1995-01-01"</f>
        <v>1995-01-01</v>
      </c>
    </row>
    <row r="373" spans="1:5" s="1" customFormat="1" x14ac:dyDescent="0.15">
      <c r="A373" s="4">
        <v>371</v>
      </c>
      <c r="B373" s="4" t="s">
        <v>13</v>
      </c>
      <c r="C373" s="4" t="str">
        <f>"史宝珠"</f>
        <v>史宝珠</v>
      </c>
      <c r="D373" s="4" t="str">
        <f>"女"</f>
        <v>女</v>
      </c>
      <c r="E373" s="4" t="str">
        <f>"1994-01-09"</f>
        <v>1994-01-09</v>
      </c>
    </row>
    <row r="374" spans="1:5" s="1" customFormat="1" x14ac:dyDescent="0.15">
      <c r="A374" s="4">
        <v>372</v>
      </c>
      <c r="B374" s="4" t="s">
        <v>13</v>
      </c>
      <c r="C374" s="4" t="str">
        <f>"罗佳"</f>
        <v>罗佳</v>
      </c>
      <c r="D374" s="4" t="str">
        <f>"女"</f>
        <v>女</v>
      </c>
      <c r="E374" s="4" t="str">
        <f>"1997-04-11"</f>
        <v>1997-04-11</v>
      </c>
    </row>
    <row r="375" spans="1:5" s="1" customFormat="1" x14ac:dyDescent="0.15">
      <c r="A375" s="4">
        <v>373</v>
      </c>
      <c r="B375" s="4" t="s">
        <v>13</v>
      </c>
      <c r="C375" s="4" t="str">
        <f>"谢有兵"</f>
        <v>谢有兵</v>
      </c>
      <c r="D375" s="4" t="str">
        <f>"男"</f>
        <v>男</v>
      </c>
      <c r="E375" s="4" t="str">
        <f>"1995-03-02"</f>
        <v>1995-03-02</v>
      </c>
    </row>
    <row r="376" spans="1:5" s="1" customFormat="1" x14ac:dyDescent="0.15">
      <c r="A376" s="4">
        <v>374</v>
      </c>
      <c r="B376" s="4" t="s">
        <v>13</v>
      </c>
      <c r="C376" s="4" t="str">
        <f>"龙调华"</f>
        <v>龙调华</v>
      </c>
      <c r="D376" s="4" t="str">
        <f>"女"</f>
        <v>女</v>
      </c>
      <c r="E376" s="4" t="str">
        <f>"1996-02"</f>
        <v>1996-02</v>
      </c>
    </row>
    <row r="377" spans="1:5" s="1" customFormat="1" x14ac:dyDescent="0.15">
      <c r="A377" s="4">
        <v>375</v>
      </c>
      <c r="B377" s="4" t="s">
        <v>13</v>
      </c>
      <c r="C377" s="4" t="str">
        <f>"李祖燕"</f>
        <v>李祖燕</v>
      </c>
      <c r="D377" s="4" t="str">
        <f>"女"</f>
        <v>女</v>
      </c>
      <c r="E377" s="4" t="str">
        <f>"1996-01-12"</f>
        <v>1996-01-12</v>
      </c>
    </row>
    <row r="378" spans="1:5" s="1" customFormat="1" x14ac:dyDescent="0.15">
      <c r="A378" s="4">
        <v>376</v>
      </c>
      <c r="B378" s="4" t="s">
        <v>13</v>
      </c>
      <c r="C378" s="4" t="str">
        <f>"宋洋"</f>
        <v>宋洋</v>
      </c>
      <c r="D378" s="4" t="str">
        <f>"女"</f>
        <v>女</v>
      </c>
      <c r="E378" s="4" t="str">
        <f>"1994-08-26"</f>
        <v>1994-08-26</v>
      </c>
    </row>
    <row r="379" spans="1:5" s="1" customFormat="1" x14ac:dyDescent="0.15">
      <c r="A379" s="4">
        <v>377</v>
      </c>
      <c r="B379" s="4" t="s">
        <v>13</v>
      </c>
      <c r="C379" s="4" t="str">
        <f>"成传苗"</f>
        <v>成传苗</v>
      </c>
      <c r="D379" s="4" t="str">
        <f>"女"</f>
        <v>女</v>
      </c>
      <c r="E379" s="4" t="str">
        <f>"1995-08-05"</f>
        <v>1995-08-05</v>
      </c>
    </row>
    <row r="380" spans="1:5" s="1" customFormat="1" x14ac:dyDescent="0.15">
      <c r="A380" s="4">
        <v>378</v>
      </c>
      <c r="B380" s="4" t="s">
        <v>13</v>
      </c>
      <c r="C380" s="4" t="str">
        <f>"陈神岱"</f>
        <v>陈神岱</v>
      </c>
      <c r="D380" s="4" t="str">
        <f>"女"</f>
        <v>女</v>
      </c>
      <c r="E380" s="4" t="str">
        <f>"1995-05-08"</f>
        <v>1995-05-08</v>
      </c>
    </row>
    <row r="381" spans="1:5" s="1" customFormat="1" x14ac:dyDescent="0.15">
      <c r="A381" s="4">
        <v>379</v>
      </c>
      <c r="B381" s="4" t="s">
        <v>13</v>
      </c>
      <c r="C381" s="4" t="str">
        <f>"周家麒"</f>
        <v>周家麒</v>
      </c>
      <c r="D381" s="4" t="str">
        <f>"男"</f>
        <v>男</v>
      </c>
      <c r="E381" s="4" t="str">
        <f>"1994-01-06"</f>
        <v>1994-01-06</v>
      </c>
    </row>
    <row r="382" spans="1:5" s="1" customFormat="1" x14ac:dyDescent="0.15">
      <c r="A382" s="4">
        <v>380</v>
      </c>
      <c r="B382" s="4" t="s">
        <v>13</v>
      </c>
      <c r="C382" s="4" t="str">
        <f>"黄肖可"</f>
        <v>黄肖可</v>
      </c>
      <c r="D382" s="4" t="str">
        <f>"男"</f>
        <v>男</v>
      </c>
      <c r="E382" s="4" t="str">
        <f>"1996-08-04"</f>
        <v>1996-08-04</v>
      </c>
    </row>
    <row r="383" spans="1:5" s="1" customFormat="1" x14ac:dyDescent="0.15">
      <c r="A383" s="4">
        <v>381</v>
      </c>
      <c r="B383" s="4" t="s">
        <v>13</v>
      </c>
      <c r="C383" s="4" t="str">
        <f>"董少芬"</f>
        <v>董少芬</v>
      </c>
      <c r="D383" s="4" t="str">
        <f>"女"</f>
        <v>女</v>
      </c>
      <c r="E383" s="4" t="str">
        <f>"1995-07-03"</f>
        <v>1995-07-03</v>
      </c>
    </row>
    <row r="384" spans="1:5" s="1" customFormat="1" x14ac:dyDescent="0.15">
      <c r="A384" s="4">
        <v>382</v>
      </c>
      <c r="B384" s="4" t="s">
        <v>13</v>
      </c>
      <c r="C384" s="4" t="str">
        <f>"谢成玲"</f>
        <v>谢成玲</v>
      </c>
      <c r="D384" s="4" t="str">
        <f>"女"</f>
        <v>女</v>
      </c>
      <c r="E384" s="4" t="str">
        <f>"1995-10-18"</f>
        <v>1995-10-18</v>
      </c>
    </row>
    <row r="385" spans="1:5" s="1" customFormat="1" x14ac:dyDescent="0.15">
      <c r="A385" s="4">
        <v>383</v>
      </c>
      <c r="B385" s="4" t="s">
        <v>7</v>
      </c>
      <c r="C385" s="4" t="str">
        <f>"林莹莹"</f>
        <v>林莹莹</v>
      </c>
      <c r="D385" s="4" t="str">
        <f>"女"</f>
        <v>女</v>
      </c>
      <c r="E385" s="4" t="str">
        <f>"1993-04-24"</f>
        <v>1993-04-24</v>
      </c>
    </row>
    <row r="386" spans="1:5" s="1" customFormat="1" x14ac:dyDescent="0.15">
      <c r="A386" s="4">
        <v>384</v>
      </c>
      <c r="B386" s="4" t="s">
        <v>7</v>
      </c>
      <c r="C386" s="4" t="str">
        <f>"柯婷婷"</f>
        <v>柯婷婷</v>
      </c>
      <c r="D386" s="4" t="str">
        <f>"女"</f>
        <v>女</v>
      </c>
      <c r="E386" s="4" t="str">
        <f>"1997-08-23"</f>
        <v>1997-08-23</v>
      </c>
    </row>
    <row r="387" spans="1:5" s="1" customFormat="1" x14ac:dyDescent="0.15">
      <c r="A387" s="4">
        <v>385</v>
      </c>
      <c r="B387" s="4" t="s">
        <v>7</v>
      </c>
      <c r="C387" s="4" t="str">
        <f>"陈秀卿"</f>
        <v>陈秀卿</v>
      </c>
      <c r="D387" s="4" t="str">
        <f>"女"</f>
        <v>女</v>
      </c>
      <c r="E387" s="4" t="str">
        <f>"1996-08-09"</f>
        <v>1996-08-09</v>
      </c>
    </row>
    <row r="388" spans="1:5" s="1" customFormat="1" x14ac:dyDescent="0.15">
      <c r="A388" s="4">
        <v>386</v>
      </c>
      <c r="B388" s="4" t="s">
        <v>7</v>
      </c>
      <c r="C388" s="4" t="str">
        <f>"李颖如"</f>
        <v>李颖如</v>
      </c>
      <c r="D388" s="4" t="str">
        <f>"女"</f>
        <v>女</v>
      </c>
      <c r="E388" s="4" t="str">
        <f>"1993-08-08"</f>
        <v>1993-08-08</v>
      </c>
    </row>
    <row r="389" spans="1:5" s="1" customFormat="1" x14ac:dyDescent="0.15">
      <c r="A389" s="4">
        <v>387</v>
      </c>
      <c r="B389" s="4" t="s">
        <v>7</v>
      </c>
      <c r="C389" s="4" t="str">
        <f>"陈泊辰"</f>
        <v>陈泊辰</v>
      </c>
      <c r="D389" s="4" t="str">
        <f>"女"</f>
        <v>女</v>
      </c>
      <c r="E389" s="4" t="str">
        <f>"1997-07-02"</f>
        <v>1997-07-02</v>
      </c>
    </row>
    <row r="390" spans="1:5" s="1" customFormat="1" x14ac:dyDescent="0.15">
      <c r="A390" s="4">
        <v>388</v>
      </c>
      <c r="B390" s="4" t="s">
        <v>7</v>
      </c>
      <c r="C390" s="4" t="str">
        <f>"冯丽娟"</f>
        <v>冯丽娟</v>
      </c>
      <c r="D390" s="4" t="str">
        <f>"女"</f>
        <v>女</v>
      </c>
      <c r="E390" s="4" t="str">
        <f>"1996-07-18"</f>
        <v>1996-07-18</v>
      </c>
    </row>
    <row r="391" spans="1:5" s="1" customFormat="1" x14ac:dyDescent="0.15">
      <c r="A391" s="4">
        <v>389</v>
      </c>
      <c r="B391" s="4" t="s">
        <v>7</v>
      </c>
      <c r="C391" s="4" t="str">
        <f>"刘青霞"</f>
        <v>刘青霞</v>
      </c>
      <c r="D391" s="4" t="str">
        <f>"女"</f>
        <v>女</v>
      </c>
      <c r="E391" s="4" t="str">
        <f>"1995-07-14"</f>
        <v>1995-07-14</v>
      </c>
    </row>
    <row r="392" spans="1:5" s="1" customFormat="1" x14ac:dyDescent="0.15">
      <c r="A392" s="4">
        <v>390</v>
      </c>
      <c r="B392" s="4" t="s">
        <v>7</v>
      </c>
      <c r="C392" s="4" t="str">
        <f>"李青蕾"</f>
        <v>李青蕾</v>
      </c>
      <c r="D392" s="4" t="str">
        <f>"女"</f>
        <v>女</v>
      </c>
      <c r="E392" s="4" t="str">
        <f>"1998-09-13"</f>
        <v>1998-09-13</v>
      </c>
    </row>
    <row r="393" spans="1:5" s="1" customFormat="1" x14ac:dyDescent="0.15">
      <c r="A393" s="4">
        <v>391</v>
      </c>
      <c r="B393" s="4" t="s">
        <v>7</v>
      </c>
      <c r="C393" s="4" t="str">
        <f>"贾丽丽"</f>
        <v>贾丽丽</v>
      </c>
      <c r="D393" s="4" t="str">
        <f>"女"</f>
        <v>女</v>
      </c>
      <c r="E393" s="4" t="str">
        <f>"1994-11-14"</f>
        <v>1994-11-14</v>
      </c>
    </row>
    <row r="394" spans="1:5" s="1" customFormat="1" x14ac:dyDescent="0.15">
      <c r="A394" s="4">
        <v>392</v>
      </c>
      <c r="B394" s="4" t="s">
        <v>7</v>
      </c>
      <c r="C394" s="4" t="str">
        <f>"符梦影"</f>
        <v>符梦影</v>
      </c>
      <c r="D394" s="4" t="str">
        <f>"女"</f>
        <v>女</v>
      </c>
      <c r="E394" s="4" t="str">
        <f>"1996-10-22"</f>
        <v>1996-10-22</v>
      </c>
    </row>
    <row r="395" spans="1:5" s="1" customFormat="1" x14ac:dyDescent="0.15">
      <c r="A395" s="4">
        <v>393</v>
      </c>
      <c r="B395" s="4" t="s">
        <v>7</v>
      </c>
      <c r="C395" s="4" t="str">
        <f>"李馨荷"</f>
        <v>李馨荷</v>
      </c>
      <c r="D395" s="4" t="str">
        <f>"女"</f>
        <v>女</v>
      </c>
      <c r="E395" s="4" t="str">
        <f>"1995-09-18"</f>
        <v>1995-09-18</v>
      </c>
    </row>
    <row r="396" spans="1:5" s="1" customFormat="1" x14ac:dyDescent="0.15">
      <c r="A396" s="4">
        <v>394</v>
      </c>
      <c r="B396" s="4" t="s">
        <v>7</v>
      </c>
      <c r="C396" s="4" t="str">
        <f>"王田田"</f>
        <v>王田田</v>
      </c>
      <c r="D396" s="4" t="str">
        <f>"女"</f>
        <v>女</v>
      </c>
      <c r="E396" s="4" t="str">
        <f>"1995-07-13"</f>
        <v>1995-07-13</v>
      </c>
    </row>
    <row r="397" spans="1:5" s="1" customFormat="1" x14ac:dyDescent="0.15">
      <c r="A397" s="4">
        <v>395</v>
      </c>
      <c r="B397" s="4" t="s">
        <v>7</v>
      </c>
      <c r="C397" s="4" t="str">
        <f>"吴春娇"</f>
        <v>吴春娇</v>
      </c>
      <c r="D397" s="4" t="str">
        <f>"女"</f>
        <v>女</v>
      </c>
      <c r="E397" s="4" t="str">
        <f>"1995-06-13"</f>
        <v>1995-06-13</v>
      </c>
    </row>
    <row r="398" spans="1:5" s="1" customFormat="1" x14ac:dyDescent="0.15">
      <c r="A398" s="4">
        <v>396</v>
      </c>
      <c r="B398" s="4" t="s">
        <v>7</v>
      </c>
      <c r="C398" s="4" t="str">
        <f>"曲桐"</f>
        <v>曲桐</v>
      </c>
      <c r="D398" s="4" t="str">
        <f>"女"</f>
        <v>女</v>
      </c>
      <c r="E398" s="4" t="str">
        <f>"1997-10-24"</f>
        <v>1997-10-24</v>
      </c>
    </row>
    <row r="399" spans="1:5" s="1" customFormat="1" x14ac:dyDescent="0.15">
      <c r="A399" s="4">
        <v>397</v>
      </c>
      <c r="B399" s="4" t="s">
        <v>7</v>
      </c>
      <c r="C399" s="4" t="str">
        <f>"王海关"</f>
        <v>王海关</v>
      </c>
      <c r="D399" s="4" t="str">
        <f>"女"</f>
        <v>女</v>
      </c>
      <c r="E399" s="4" t="str">
        <f>"1993-02-20"</f>
        <v>1993-02-20</v>
      </c>
    </row>
    <row r="400" spans="1:5" s="1" customFormat="1" x14ac:dyDescent="0.15">
      <c r="A400" s="4">
        <v>398</v>
      </c>
      <c r="B400" s="4" t="s">
        <v>7</v>
      </c>
      <c r="C400" s="4" t="str">
        <f>"唐永琴"</f>
        <v>唐永琴</v>
      </c>
      <c r="D400" s="4" t="str">
        <f>"女"</f>
        <v>女</v>
      </c>
      <c r="E400" s="4" t="str">
        <f>"1996-08-03"</f>
        <v>1996-08-03</v>
      </c>
    </row>
    <row r="401" spans="1:5" s="1" customFormat="1" x14ac:dyDescent="0.15">
      <c r="A401" s="4">
        <v>399</v>
      </c>
      <c r="B401" s="4" t="s">
        <v>7</v>
      </c>
      <c r="C401" s="4" t="str">
        <f>"郭雅"</f>
        <v>郭雅</v>
      </c>
      <c r="D401" s="4" t="str">
        <f>"女"</f>
        <v>女</v>
      </c>
      <c r="E401" s="4" t="str">
        <f>"1996-05-28"</f>
        <v>1996-05-28</v>
      </c>
    </row>
    <row r="402" spans="1:5" s="1" customFormat="1" x14ac:dyDescent="0.15">
      <c r="A402" s="4">
        <v>400</v>
      </c>
      <c r="B402" s="4" t="s">
        <v>7</v>
      </c>
      <c r="C402" s="4" t="str">
        <f>"林钰"</f>
        <v>林钰</v>
      </c>
      <c r="D402" s="4" t="str">
        <f>"女"</f>
        <v>女</v>
      </c>
      <c r="E402" s="4" t="str">
        <f>"1997-05-14"</f>
        <v>1997-05-14</v>
      </c>
    </row>
    <row r="403" spans="1:5" s="1" customFormat="1" x14ac:dyDescent="0.15">
      <c r="A403" s="4">
        <v>401</v>
      </c>
      <c r="B403" s="4" t="s">
        <v>7</v>
      </c>
      <c r="C403" s="4" t="str">
        <f>"张超"</f>
        <v>张超</v>
      </c>
      <c r="D403" s="4" t="str">
        <f>"女"</f>
        <v>女</v>
      </c>
      <c r="E403" s="4" t="str">
        <f>"1996-09-27"</f>
        <v>1996-09-27</v>
      </c>
    </row>
    <row r="404" spans="1:5" s="1" customFormat="1" x14ac:dyDescent="0.15">
      <c r="A404" s="4">
        <v>402</v>
      </c>
      <c r="B404" s="4" t="s">
        <v>7</v>
      </c>
      <c r="C404" s="4" t="str">
        <f>"王欣馨"</f>
        <v>王欣馨</v>
      </c>
      <c r="D404" s="4" t="str">
        <f>"女"</f>
        <v>女</v>
      </c>
      <c r="E404" s="4" t="str">
        <f>"1997-12-25"</f>
        <v>1997-12-25</v>
      </c>
    </row>
    <row r="405" spans="1:5" s="1" customFormat="1" x14ac:dyDescent="0.15">
      <c r="A405" s="4">
        <v>403</v>
      </c>
      <c r="B405" s="4" t="s">
        <v>7</v>
      </c>
      <c r="C405" s="4" t="str">
        <f>"陈素文"</f>
        <v>陈素文</v>
      </c>
      <c r="D405" s="4" t="str">
        <f>"女"</f>
        <v>女</v>
      </c>
      <c r="E405" s="4" t="str">
        <f>"1995-07-11"</f>
        <v>1995-07-11</v>
      </c>
    </row>
    <row r="406" spans="1:5" s="1" customFormat="1" x14ac:dyDescent="0.15">
      <c r="A406" s="4">
        <v>404</v>
      </c>
      <c r="B406" s="4" t="s">
        <v>7</v>
      </c>
      <c r="C406" s="4" t="str">
        <f>"王昊宇"</f>
        <v>王昊宇</v>
      </c>
      <c r="D406" s="4" t="str">
        <f>"男"</f>
        <v>男</v>
      </c>
      <c r="E406" s="4" t="str">
        <f>"1997-03-20"</f>
        <v>1997-03-20</v>
      </c>
    </row>
    <row r="407" spans="1:5" s="1" customFormat="1" x14ac:dyDescent="0.15">
      <c r="A407" s="4">
        <v>405</v>
      </c>
      <c r="B407" s="4" t="s">
        <v>7</v>
      </c>
      <c r="C407" s="4" t="str">
        <f>"马丽"</f>
        <v>马丽</v>
      </c>
      <c r="D407" s="4" t="str">
        <f>"女"</f>
        <v>女</v>
      </c>
      <c r="E407" s="4" t="str">
        <f>"1995-10-08"</f>
        <v>1995-10-08</v>
      </c>
    </row>
    <row r="408" spans="1:5" s="1" customFormat="1" x14ac:dyDescent="0.15">
      <c r="A408" s="4">
        <v>406</v>
      </c>
      <c r="B408" s="4" t="s">
        <v>7</v>
      </c>
      <c r="C408" s="4" t="str">
        <f>"黄云清"</f>
        <v>黄云清</v>
      </c>
      <c r="D408" s="4" t="str">
        <f>"女"</f>
        <v>女</v>
      </c>
      <c r="E408" s="4" t="str">
        <f>"1998-06-24"</f>
        <v>1998-06-24</v>
      </c>
    </row>
    <row r="409" spans="1:5" s="1" customFormat="1" x14ac:dyDescent="0.15">
      <c r="A409" s="4">
        <v>407</v>
      </c>
      <c r="B409" s="4" t="s">
        <v>7</v>
      </c>
      <c r="C409" s="4" t="str">
        <f>"张彤宇"</f>
        <v>张彤宇</v>
      </c>
      <c r="D409" s="4" t="str">
        <f>"女"</f>
        <v>女</v>
      </c>
      <c r="E409" s="4" t="str">
        <f>"1998-07-05"</f>
        <v>1998-07-05</v>
      </c>
    </row>
    <row r="410" spans="1:5" s="1" customFormat="1" x14ac:dyDescent="0.15">
      <c r="A410" s="4">
        <v>408</v>
      </c>
      <c r="B410" s="4" t="s">
        <v>7</v>
      </c>
      <c r="C410" s="4" t="str">
        <f>"刘静静"</f>
        <v>刘静静</v>
      </c>
      <c r="D410" s="4" t="str">
        <f>"女"</f>
        <v>女</v>
      </c>
      <c r="E410" s="4" t="str">
        <f>"1992-09-06"</f>
        <v>1992-09-06</v>
      </c>
    </row>
    <row r="411" spans="1:5" s="1" customFormat="1" x14ac:dyDescent="0.15">
      <c r="A411" s="4">
        <v>409</v>
      </c>
      <c r="B411" s="4" t="s">
        <v>7</v>
      </c>
      <c r="C411" s="4" t="str">
        <f>"尹红源"</f>
        <v>尹红源</v>
      </c>
      <c r="D411" s="4" t="str">
        <f>"女"</f>
        <v>女</v>
      </c>
      <c r="E411" s="4" t="str">
        <f>"1996-04-29"</f>
        <v>1996-04-29</v>
      </c>
    </row>
    <row r="412" spans="1:5" s="1" customFormat="1" x14ac:dyDescent="0.15">
      <c r="A412" s="4">
        <v>410</v>
      </c>
      <c r="B412" s="4" t="s">
        <v>7</v>
      </c>
      <c r="C412" s="4" t="str">
        <f>"吴祥云"</f>
        <v>吴祥云</v>
      </c>
      <c r="D412" s="4" t="str">
        <f>"女"</f>
        <v>女</v>
      </c>
      <c r="E412" s="4" t="str">
        <f>"1995-11-11"</f>
        <v>1995-11-11</v>
      </c>
    </row>
    <row r="413" spans="1:5" s="1" customFormat="1" x14ac:dyDescent="0.15">
      <c r="A413" s="4">
        <v>411</v>
      </c>
      <c r="B413" s="4" t="s">
        <v>7</v>
      </c>
      <c r="C413" s="4" t="str">
        <f>"陈苏杭"</f>
        <v>陈苏杭</v>
      </c>
      <c r="D413" s="4" t="str">
        <f>"女"</f>
        <v>女</v>
      </c>
      <c r="E413" s="4" t="str">
        <f>"1996-08-16"</f>
        <v>1996-08-16</v>
      </c>
    </row>
    <row r="414" spans="1:5" s="1" customFormat="1" x14ac:dyDescent="0.15">
      <c r="A414" s="4">
        <v>412</v>
      </c>
      <c r="B414" s="4" t="s">
        <v>7</v>
      </c>
      <c r="C414" s="4" t="str">
        <f>"曾祥理"</f>
        <v>曾祥理</v>
      </c>
      <c r="D414" s="4" t="str">
        <f>"男"</f>
        <v>男</v>
      </c>
      <c r="E414" s="4" t="str">
        <f>"1994-11-01"</f>
        <v>1994-11-01</v>
      </c>
    </row>
    <row r="415" spans="1:5" s="1" customFormat="1" x14ac:dyDescent="0.15">
      <c r="A415" s="4">
        <v>413</v>
      </c>
      <c r="B415" s="4" t="s">
        <v>7</v>
      </c>
      <c r="C415" s="4" t="str">
        <f>"牛瑞丹"</f>
        <v>牛瑞丹</v>
      </c>
      <c r="D415" s="4" t="str">
        <f>"女"</f>
        <v>女</v>
      </c>
      <c r="E415" s="4" t="str">
        <f>"1995-08-10"</f>
        <v>1995-08-10</v>
      </c>
    </row>
    <row r="416" spans="1:5" s="1" customFormat="1" x14ac:dyDescent="0.15">
      <c r="A416" s="4">
        <v>414</v>
      </c>
      <c r="B416" s="4" t="s">
        <v>7</v>
      </c>
      <c r="C416" s="4" t="str">
        <f>"林寸草"</f>
        <v>林寸草</v>
      </c>
      <c r="D416" s="4" t="str">
        <f>"女"</f>
        <v>女</v>
      </c>
      <c r="E416" s="4" t="str">
        <f>"1995-12-02"</f>
        <v>1995-12-02</v>
      </c>
    </row>
    <row r="417" spans="1:5" s="1" customFormat="1" x14ac:dyDescent="0.15">
      <c r="A417" s="4">
        <v>415</v>
      </c>
      <c r="B417" s="4" t="s">
        <v>7</v>
      </c>
      <c r="C417" s="4" t="str">
        <f>"郭琼女"</f>
        <v>郭琼女</v>
      </c>
      <c r="D417" s="4" t="str">
        <f>"女"</f>
        <v>女</v>
      </c>
      <c r="E417" s="4" t="str">
        <f>"1995-03-02"</f>
        <v>1995-03-02</v>
      </c>
    </row>
    <row r="418" spans="1:5" s="1" customFormat="1" x14ac:dyDescent="0.15">
      <c r="A418" s="4">
        <v>416</v>
      </c>
      <c r="B418" s="4" t="s">
        <v>7</v>
      </c>
      <c r="C418" s="4" t="str">
        <f>"黄小真"</f>
        <v>黄小真</v>
      </c>
      <c r="D418" s="4" t="str">
        <f>"女"</f>
        <v>女</v>
      </c>
      <c r="E418" s="4" t="str">
        <f>"1996-01-28"</f>
        <v>1996-01-28</v>
      </c>
    </row>
    <row r="419" spans="1:5" s="1" customFormat="1" x14ac:dyDescent="0.15">
      <c r="A419" s="4">
        <v>417</v>
      </c>
      <c r="B419" s="4" t="s">
        <v>7</v>
      </c>
      <c r="C419" s="4" t="str">
        <f>"吉晶晶"</f>
        <v>吉晶晶</v>
      </c>
      <c r="D419" s="4" t="str">
        <f>"女"</f>
        <v>女</v>
      </c>
      <c r="E419" s="4" t="str">
        <f>"1992-09-07"</f>
        <v>1992-09-07</v>
      </c>
    </row>
    <row r="420" spans="1:5" s="1" customFormat="1" x14ac:dyDescent="0.15">
      <c r="A420" s="4">
        <v>418</v>
      </c>
      <c r="B420" s="4" t="s">
        <v>7</v>
      </c>
      <c r="C420" s="4" t="str">
        <f>"林海英"</f>
        <v>林海英</v>
      </c>
      <c r="D420" s="4" t="str">
        <f>"女"</f>
        <v>女</v>
      </c>
      <c r="E420" s="4" t="str">
        <f>"1994-04-09"</f>
        <v>1994-04-09</v>
      </c>
    </row>
    <row r="421" spans="1:5" s="1" customFormat="1" x14ac:dyDescent="0.15">
      <c r="A421" s="4">
        <v>419</v>
      </c>
      <c r="B421" s="4" t="s">
        <v>7</v>
      </c>
      <c r="C421" s="4" t="str">
        <f>"王业浈"</f>
        <v>王业浈</v>
      </c>
      <c r="D421" s="4" t="str">
        <f>"女"</f>
        <v>女</v>
      </c>
      <c r="E421" s="4" t="str">
        <f>"1997-08-01"</f>
        <v>1997-08-01</v>
      </c>
    </row>
    <row r="422" spans="1:5" s="1" customFormat="1" x14ac:dyDescent="0.15">
      <c r="A422" s="4">
        <v>420</v>
      </c>
      <c r="B422" s="4" t="s">
        <v>7</v>
      </c>
      <c r="C422" s="4" t="str">
        <f>"郭婷婷"</f>
        <v>郭婷婷</v>
      </c>
      <c r="D422" s="4" t="str">
        <f>"女"</f>
        <v>女</v>
      </c>
      <c r="E422" s="4" t="str">
        <f>"1997-10-08"</f>
        <v>1997-10-08</v>
      </c>
    </row>
    <row r="423" spans="1:5" s="1" customFormat="1" x14ac:dyDescent="0.15">
      <c r="A423" s="4">
        <v>421</v>
      </c>
      <c r="B423" s="4" t="s">
        <v>7</v>
      </c>
      <c r="C423" s="4" t="str">
        <f>"王月娥"</f>
        <v>王月娥</v>
      </c>
      <c r="D423" s="4" t="str">
        <f>"女"</f>
        <v>女</v>
      </c>
      <c r="E423" s="4" t="str">
        <f>"1996-01-01"</f>
        <v>1996-01-01</v>
      </c>
    </row>
    <row r="424" spans="1:5" s="1" customFormat="1" x14ac:dyDescent="0.15">
      <c r="A424" s="4">
        <v>422</v>
      </c>
      <c r="B424" s="4" t="s">
        <v>7</v>
      </c>
      <c r="C424" s="4" t="str">
        <f>"王怀莉"</f>
        <v>王怀莉</v>
      </c>
      <c r="D424" s="4" t="str">
        <f>"女"</f>
        <v>女</v>
      </c>
      <c r="E424" s="4" t="str">
        <f>"1993-09-22"</f>
        <v>1993-09-22</v>
      </c>
    </row>
    <row r="425" spans="1:5" s="1" customFormat="1" x14ac:dyDescent="0.15">
      <c r="A425" s="4">
        <v>423</v>
      </c>
      <c r="B425" s="4" t="s">
        <v>7</v>
      </c>
      <c r="C425" s="4" t="str">
        <f>"胡灵"</f>
        <v>胡灵</v>
      </c>
      <c r="D425" s="4" t="str">
        <f>"女"</f>
        <v>女</v>
      </c>
      <c r="E425" s="4" t="str">
        <f>"1996-07-07"</f>
        <v>1996-07-07</v>
      </c>
    </row>
    <row r="426" spans="1:5" s="1" customFormat="1" x14ac:dyDescent="0.15">
      <c r="A426" s="4">
        <v>424</v>
      </c>
      <c r="B426" s="4" t="s">
        <v>7</v>
      </c>
      <c r="C426" s="4" t="str">
        <f>"邝芙丽"</f>
        <v>邝芙丽</v>
      </c>
      <c r="D426" s="4" t="str">
        <f>"女"</f>
        <v>女</v>
      </c>
      <c r="E426" s="4" t="str">
        <f>"1995-08-06"</f>
        <v>1995-08-06</v>
      </c>
    </row>
    <row r="427" spans="1:5" s="1" customFormat="1" x14ac:dyDescent="0.15">
      <c r="A427" s="4">
        <v>425</v>
      </c>
      <c r="B427" s="4" t="s">
        <v>7</v>
      </c>
      <c r="C427" s="4" t="str">
        <f>"王书根"</f>
        <v>王书根</v>
      </c>
      <c r="D427" s="4" t="str">
        <f>"女"</f>
        <v>女</v>
      </c>
      <c r="E427" s="4" t="str">
        <f>"1999-01-24"</f>
        <v>1999-01-24</v>
      </c>
    </row>
    <row r="428" spans="1:5" s="1" customFormat="1" x14ac:dyDescent="0.15">
      <c r="A428" s="4">
        <v>426</v>
      </c>
      <c r="B428" s="4" t="s">
        <v>7</v>
      </c>
      <c r="C428" s="4" t="str">
        <f>"符发琴"</f>
        <v>符发琴</v>
      </c>
      <c r="D428" s="4" t="str">
        <f>"女"</f>
        <v>女</v>
      </c>
      <c r="E428" s="4" t="str">
        <f>"1995-10-09"</f>
        <v>1995-10-09</v>
      </c>
    </row>
    <row r="429" spans="1:5" s="1" customFormat="1" x14ac:dyDescent="0.15">
      <c r="A429" s="4">
        <v>427</v>
      </c>
      <c r="B429" s="4" t="s">
        <v>7</v>
      </c>
      <c r="C429" s="4" t="str">
        <f>"梁乾英"</f>
        <v>梁乾英</v>
      </c>
      <c r="D429" s="4" t="str">
        <f>"女"</f>
        <v>女</v>
      </c>
      <c r="E429" s="4" t="str">
        <f>"1994-09-03"</f>
        <v>1994-09-03</v>
      </c>
    </row>
    <row r="430" spans="1:5" s="1" customFormat="1" x14ac:dyDescent="0.15">
      <c r="A430" s="4">
        <v>428</v>
      </c>
      <c r="B430" s="4" t="s">
        <v>7</v>
      </c>
      <c r="C430" s="4" t="str">
        <f>"羊妹香"</f>
        <v>羊妹香</v>
      </c>
      <c r="D430" s="4" t="str">
        <f>"女"</f>
        <v>女</v>
      </c>
      <c r="E430" s="4" t="str">
        <f>"1996-03-03"</f>
        <v>1996-03-03</v>
      </c>
    </row>
    <row r="431" spans="1:5" s="1" customFormat="1" x14ac:dyDescent="0.15">
      <c r="A431" s="4">
        <v>429</v>
      </c>
      <c r="B431" s="4" t="s">
        <v>10</v>
      </c>
      <c r="C431" s="4" t="str">
        <f>"陈贻能"</f>
        <v>陈贻能</v>
      </c>
      <c r="D431" s="4" t="str">
        <f>"男"</f>
        <v>男</v>
      </c>
      <c r="E431" s="4" t="str">
        <f>"1995-03-16"</f>
        <v>1995-03-16</v>
      </c>
    </row>
    <row r="432" spans="1:5" s="1" customFormat="1" x14ac:dyDescent="0.15">
      <c r="A432" s="4">
        <v>430</v>
      </c>
      <c r="B432" s="4" t="s">
        <v>10</v>
      </c>
      <c r="C432" s="4" t="str">
        <f>"王弗君"</f>
        <v>王弗君</v>
      </c>
      <c r="D432" s="4" t="str">
        <f>"男"</f>
        <v>男</v>
      </c>
      <c r="E432" s="4" t="str">
        <f>"1995-08-08"</f>
        <v>1995-08-08</v>
      </c>
    </row>
    <row r="433" spans="1:5" s="1" customFormat="1" x14ac:dyDescent="0.15">
      <c r="A433" s="4">
        <v>431</v>
      </c>
      <c r="B433" s="4" t="s">
        <v>10</v>
      </c>
      <c r="C433" s="4" t="str">
        <f>"张瀚琦"</f>
        <v>张瀚琦</v>
      </c>
      <c r="D433" s="4" t="str">
        <f>"女"</f>
        <v>女</v>
      </c>
      <c r="E433" s="4" t="str">
        <f>"1994-02-17"</f>
        <v>1994-02-17</v>
      </c>
    </row>
    <row r="434" spans="1:5" s="1" customFormat="1" x14ac:dyDescent="0.15">
      <c r="A434" s="4">
        <v>432</v>
      </c>
      <c r="B434" s="4" t="s">
        <v>10</v>
      </c>
      <c r="C434" s="4" t="str">
        <f>"杨元印"</f>
        <v>杨元印</v>
      </c>
      <c r="D434" s="4" t="str">
        <f>"男"</f>
        <v>男</v>
      </c>
      <c r="E434" s="4" t="str">
        <f>"1995-06-04"</f>
        <v>1995-06-04</v>
      </c>
    </row>
    <row r="435" spans="1:5" s="1" customFormat="1" x14ac:dyDescent="0.15">
      <c r="A435" s="4">
        <v>433</v>
      </c>
      <c r="B435" s="4" t="s">
        <v>10</v>
      </c>
      <c r="C435" s="4" t="str">
        <f>"赵成榜"</f>
        <v>赵成榜</v>
      </c>
      <c r="D435" s="4" t="str">
        <f>"男"</f>
        <v>男</v>
      </c>
      <c r="E435" s="4" t="str">
        <f>"1994-08-02"</f>
        <v>1994-08-02</v>
      </c>
    </row>
    <row r="436" spans="1:5" s="1" customFormat="1" x14ac:dyDescent="0.15">
      <c r="A436" s="4">
        <v>434</v>
      </c>
      <c r="B436" s="4" t="s">
        <v>10</v>
      </c>
      <c r="C436" s="4" t="str">
        <f>"欧毅祥"</f>
        <v>欧毅祥</v>
      </c>
      <c r="D436" s="4" t="str">
        <f>"男"</f>
        <v>男</v>
      </c>
      <c r="E436" s="4" t="str">
        <f>"1996-12-10"</f>
        <v>1996-12-10</v>
      </c>
    </row>
    <row r="437" spans="1:5" s="1" customFormat="1" x14ac:dyDescent="0.15">
      <c r="A437" s="4">
        <v>435</v>
      </c>
      <c r="B437" s="4" t="s">
        <v>10</v>
      </c>
      <c r="C437" s="4" t="str">
        <f>"欧姝君"</f>
        <v>欧姝君</v>
      </c>
      <c r="D437" s="4" t="str">
        <f>"女"</f>
        <v>女</v>
      </c>
      <c r="E437" s="4" t="str">
        <f>"1996-11-08"</f>
        <v>1996-11-08</v>
      </c>
    </row>
    <row r="438" spans="1:5" s="1" customFormat="1" x14ac:dyDescent="0.15">
      <c r="A438" s="4">
        <v>436</v>
      </c>
      <c r="B438" s="4" t="s">
        <v>10</v>
      </c>
      <c r="C438" s="4" t="str">
        <f>"王冰"</f>
        <v>王冰</v>
      </c>
      <c r="D438" s="4" t="str">
        <f>"女"</f>
        <v>女</v>
      </c>
      <c r="E438" s="4" t="str">
        <f>"1994-07-30"</f>
        <v>1994-07-30</v>
      </c>
    </row>
    <row r="439" spans="1:5" s="1" customFormat="1" x14ac:dyDescent="0.15">
      <c r="A439" s="4">
        <v>437</v>
      </c>
      <c r="B439" s="4" t="s">
        <v>10</v>
      </c>
      <c r="C439" s="4" t="str">
        <f>"王婷"</f>
        <v>王婷</v>
      </c>
      <c r="D439" s="4" t="str">
        <f>"女"</f>
        <v>女</v>
      </c>
      <c r="E439" s="4" t="str">
        <f>"1997-03-20"</f>
        <v>1997-03-20</v>
      </c>
    </row>
    <row r="440" spans="1:5" s="1" customFormat="1" x14ac:dyDescent="0.15">
      <c r="A440" s="4">
        <v>438</v>
      </c>
      <c r="B440" s="4" t="s">
        <v>10</v>
      </c>
      <c r="C440" s="4" t="str">
        <f>"冯兆儒"</f>
        <v>冯兆儒</v>
      </c>
      <c r="D440" s="4" t="str">
        <f>"男"</f>
        <v>男</v>
      </c>
      <c r="E440" s="4" t="str">
        <f>"1994-10-07"</f>
        <v>1994-10-07</v>
      </c>
    </row>
    <row r="441" spans="1:5" s="1" customFormat="1" x14ac:dyDescent="0.15">
      <c r="A441" s="4">
        <v>439</v>
      </c>
      <c r="B441" s="4" t="s">
        <v>10</v>
      </c>
      <c r="C441" s="4" t="str">
        <f>"潘磊钢"</f>
        <v>潘磊钢</v>
      </c>
      <c r="D441" s="4" t="str">
        <f>"男"</f>
        <v>男</v>
      </c>
      <c r="E441" s="4" t="str">
        <f>"1996-07-02"</f>
        <v>1996-07-02</v>
      </c>
    </row>
    <row r="442" spans="1:5" s="1" customFormat="1" x14ac:dyDescent="0.15">
      <c r="A442" s="4">
        <v>440</v>
      </c>
      <c r="B442" s="4" t="s">
        <v>10</v>
      </c>
      <c r="C442" s="4" t="str">
        <f>"潘在望"</f>
        <v>潘在望</v>
      </c>
      <c r="D442" s="4" t="str">
        <f>"男"</f>
        <v>男</v>
      </c>
      <c r="E442" s="4" t="str">
        <f>"1995-10-15"</f>
        <v>1995-10-15</v>
      </c>
    </row>
    <row r="443" spans="1:5" s="1" customFormat="1" x14ac:dyDescent="0.15">
      <c r="A443" s="4">
        <v>441</v>
      </c>
      <c r="B443" s="4" t="s">
        <v>10</v>
      </c>
      <c r="C443" s="4" t="str">
        <f>"李国玲"</f>
        <v>李国玲</v>
      </c>
      <c r="D443" s="4" t="str">
        <f>"女"</f>
        <v>女</v>
      </c>
      <c r="E443" s="4" t="str">
        <f>"1996-12-01"</f>
        <v>1996-12-01</v>
      </c>
    </row>
    <row r="444" spans="1:5" s="1" customFormat="1" x14ac:dyDescent="0.15">
      <c r="A444" s="4">
        <v>442</v>
      </c>
      <c r="B444" s="4" t="s">
        <v>10</v>
      </c>
      <c r="C444" s="4" t="str">
        <f>"马小敏"</f>
        <v>马小敏</v>
      </c>
      <c r="D444" s="4" t="str">
        <f>"男"</f>
        <v>男</v>
      </c>
      <c r="E444" s="4" t="str">
        <f>"1996-11-20"</f>
        <v>1996-11-20</v>
      </c>
    </row>
    <row r="445" spans="1:5" s="1" customFormat="1" x14ac:dyDescent="0.15">
      <c r="A445" s="4">
        <v>443</v>
      </c>
      <c r="B445" s="4" t="s">
        <v>10</v>
      </c>
      <c r="C445" s="4" t="str">
        <f>"李先高"</f>
        <v>李先高</v>
      </c>
      <c r="D445" s="4" t="str">
        <f>"男"</f>
        <v>男</v>
      </c>
      <c r="E445" s="4" t="str">
        <f>"1993-01-20"</f>
        <v>1993-01-20</v>
      </c>
    </row>
    <row r="446" spans="1:5" s="1" customFormat="1" x14ac:dyDescent="0.15">
      <c r="A446" s="4">
        <v>444</v>
      </c>
      <c r="B446" s="4" t="s">
        <v>10</v>
      </c>
      <c r="C446" s="4" t="str">
        <f>"黎建贤"</f>
        <v>黎建贤</v>
      </c>
      <c r="D446" s="4" t="str">
        <f>"男"</f>
        <v>男</v>
      </c>
      <c r="E446" s="4" t="str">
        <f>"1993-08-26"</f>
        <v>1993-08-26</v>
      </c>
    </row>
    <row r="447" spans="1:5" s="1" customFormat="1" x14ac:dyDescent="0.15">
      <c r="A447" s="4">
        <v>445</v>
      </c>
      <c r="B447" s="4" t="s">
        <v>10</v>
      </c>
      <c r="C447" s="4" t="str">
        <f>"陈奕丞"</f>
        <v>陈奕丞</v>
      </c>
      <c r="D447" s="4" t="str">
        <f>"男"</f>
        <v>男</v>
      </c>
      <c r="E447" s="4" t="str">
        <f>"1996-05-03"</f>
        <v>1996-05-03</v>
      </c>
    </row>
    <row r="448" spans="1:5" s="1" customFormat="1" x14ac:dyDescent="0.15">
      <c r="A448" s="4">
        <v>446</v>
      </c>
      <c r="B448" s="4" t="s">
        <v>10</v>
      </c>
      <c r="C448" s="4" t="str">
        <f>"冯积汉"</f>
        <v>冯积汉</v>
      </c>
      <c r="D448" s="4" t="str">
        <f>"男"</f>
        <v>男</v>
      </c>
      <c r="E448" s="4" t="str">
        <f>"1991-07-17"</f>
        <v>1991-07-17</v>
      </c>
    </row>
    <row r="449" spans="1:5" s="1" customFormat="1" x14ac:dyDescent="0.15">
      <c r="A449" s="4">
        <v>447</v>
      </c>
      <c r="B449" s="4" t="s">
        <v>10</v>
      </c>
      <c r="C449" s="4" t="str">
        <f>"张玄武"</f>
        <v>张玄武</v>
      </c>
      <c r="D449" s="4" t="str">
        <f>"男"</f>
        <v>男</v>
      </c>
      <c r="E449" s="4" t="str">
        <f>"1994-10-30"</f>
        <v>1994-10-30</v>
      </c>
    </row>
    <row r="450" spans="1:5" s="1" customFormat="1" x14ac:dyDescent="0.15">
      <c r="A450" s="4">
        <v>448</v>
      </c>
      <c r="B450" s="4" t="s">
        <v>10</v>
      </c>
      <c r="C450" s="4" t="str">
        <f>"张万玖"</f>
        <v>张万玖</v>
      </c>
      <c r="D450" s="4" t="str">
        <f>"男"</f>
        <v>男</v>
      </c>
      <c r="E450" s="4" t="str">
        <f>"1994-07-10"</f>
        <v>1994-07-10</v>
      </c>
    </row>
    <row r="451" spans="1:5" s="1" customFormat="1" x14ac:dyDescent="0.15">
      <c r="A451" s="4">
        <v>449</v>
      </c>
      <c r="B451" s="4" t="s">
        <v>10</v>
      </c>
      <c r="C451" s="4" t="str">
        <f>"谢丹丹"</f>
        <v>谢丹丹</v>
      </c>
      <c r="D451" s="4" t="str">
        <f>"女"</f>
        <v>女</v>
      </c>
      <c r="E451" s="4" t="str">
        <f>"1993-06-07"</f>
        <v>1993-06-07</v>
      </c>
    </row>
    <row r="452" spans="1:5" s="1" customFormat="1" x14ac:dyDescent="0.15">
      <c r="A452" s="4">
        <v>450</v>
      </c>
      <c r="B452" s="4" t="s">
        <v>10</v>
      </c>
      <c r="C452" s="4" t="str">
        <f>"刘海洋"</f>
        <v>刘海洋</v>
      </c>
      <c r="D452" s="4" t="str">
        <f>"男"</f>
        <v>男</v>
      </c>
      <c r="E452" s="4" t="str">
        <f>"1996-01-29"</f>
        <v>1996-01-29</v>
      </c>
    </row>
    <row r="453" spans="1:5" s="1" customFormat="1" x14ac:dyDescent="0.15">
      <c r="A453" s="4">
        <v>451</v>
      </c>
      <c r="B453" s="4" t="s">
        <v>10</v>
      </c>
      <c r="C453" s="4" t="str">
        <f>"温伟武"</f>
        <v>温伟武</v>
      </c>
      <c r="D453" s="4" t="str">
        <f>"男"</f>
        <v>男</v>
      </c>
      <c r="E453" s="4" t="str">
        <f>"1995-05-09"</f>
        <v>1995-05-09</v>
      </c>
    </row>
    <row r="454" spans="1:5" s="1" customFormat="1" x14ac:dyDescent="0.15">
      <c r="A454" s="4">
        <v>452</v>
      </c>
      <c r="B454" s="4" t="s">
        <v>10</v>
      </c>
      <c r="C454" s="4" t="str">
        <f>"王其祥"</f>
        <v>王其祥</v>
      </c>
      <c r="D454" s="4" t="str">
        <f>"男"</f>
        <v>男</v>
      </c>
      <c r="E454" s="4" t="str">
        <f>"1996-05-10"</f>
        <v>1996-05-10</v>
      </c>
    </row>
    <row r="455" spans="1:5" s="1" customFormat="1" x14ac:dyDescent="0.15">
      <c r="A455" s="4">
        <v>453</v>
      </c>
      <c r="B455" s="4" t="s">
        <v>10</v>
      </c>
      <c r="C455" s="4" t="str">
        <f>"王恩任"</f>
        <v>王恩任</v>
      </c>
      <c r="D455" s="4" t="str">
        <f>"男"</f>
        <v>男</v>
      </c>
      <c r="E455" s="4" t="str">
        <f>"1998-05-15"</f>
        <v>1998-05-15</v>
      </c>
    </row>
    <row r="456" spans="1:5" s="1" customFormat="1" x14ac:dyDescent="0.15">
      <c r="A456" s="4">
        <v>454</v>
      </c>
      <c r="B456" s="4" t="s">
        <v>10</v>
      </c>
      <c r="C456" s="4" t="str">
        <f>"李啟明"</f>
        <v>李啟明</v>
      </c>
      <c r="D456" s="4" t="str">
        <f>"男"</f>
        <v>男</v>
      </c>
      <c r="E456" s="4" t="str">
        <f>"1996-07-14"</f>
        <v>1996-07-14</v>
      </c>
    </row>
    <row r="457" spans="1:5" s="1" customFormat="1" x14ac:dyDescent="0.15">
      <c r="A457" s="4">
        <v>455</v>
      </c>
      <c r="B457" s="4" t="s">
        <v>10</v>
      </c>
      <c r="C457" s="4" t="str">
        <f>"郑孝青"</f>
        <v>郑孝青</v>
      </c>
      <c r="D457" s="4" t="str">
        <f>"女"</f>
        <v>女</v>
      </c>
      <c r="E457" s="4" t="str">
        <f>"1990-02-02"</f>
        <v>1990-02-02</v>
      </c>
    </row>
    <row r="458" spans="1:5" s="1" customFormat="1" x14ac:dyDescent="0.15">
      <c r="A458" s="4">
        <v>456</v>
      </c>
      <c r="B458" s="4" t="s">
        <v>10</v>
      </c>
      <c r="C458" s="4" t="str">
        <f>"黄文杰"</f>
        <v>黄文杰</v>
      </c>
      <c r="D458" s="4" t="str">
        <f>"男"</f>
        <v>男</v>
      </c>
      <c r="E458" s="4" t="str">
        <f>"1994-09-10"</f>
        <v>1994-09-10</v>
      </c>
    </row>
    <row r="459" spans="1:5" s="1" customFormat="1" x14ac:dyDescent="0.15">
      <c r="A459" s="4">
        <v>457</v>
      </c>
      <c r="B459" s="4" t="s">
        <v>10</v>
      </c>
      <c r="C459" s="4" t="str">
        <f>"符悦丰"</f>
        <v>符悦丰</v>
      </c>
      <c r="D459" s="4" t="str">
        <f>"男"</f>
        <v>男</v>
      </c>
      <c r="E459" s="4" t="str">
        <f>"1996-04-08"</f>
        <v>1996-04-08</v>
      </c>
    </row>
    <row r="460" spans="1:5" s="1" customFormat="1" x14ac:dyDescent="0.15">
      <c r="A460" s="4">
        <v>458</v>
      </c>
      <c r="B460" s="4" t="s">
        <v>10</v>
      </c>
      <c r="C460" s="4" t="str">
        <f>"薛美菊"</f>
        <v>薛美菊</v>
      </c>
      <c r="D460" s="4" t="str">
        <f>"女"</f>
        <v>女</v>
      </c>
      <c r="E460" s="4" t="str">
        <f>"1996-01-12"</f>
        <v>1996-01-12</v>
      </c>
    </row>
    <row r="461" spans="1:5" s="1" customFormat="1" x14ac:dyDescent="0.15">
      <c r="A461" s="4">
        <v>459</v>
      </c>
      <c r="B461" s="4" t="s">
        <v>10</v>
      </c>
      <c r="C461" s="4" t="str">
        <f>"罗子康"</f>
        <v>罗子康</v>
      </c>
      <c r="D461" s="4" t="str">
        <f>"男"</f>
        <v>男</v>
      </c>
      <c r="E461" s="4" t="str">
        <f>"1997-12-08"</f>
        <v>1997-12-08</v>
      </c>
    </row>
    <row r="462" spans="1:5" s="1" customFormat="1" x14ac:dyDescent="0.15">
      <c r="A462" s="4">
        <v>460</v>
      </c>
      <c r="B462" s="4" t="s">
        <v>10</v>
      </c>
      <c r="C462" s="4" t="str">
        <f>"钟书雄"</f>
        <v>钟书雄</v>
      </c>
      <c r="D462" s="4" t="str">
        <f>"男"</f>
        <v>男</v>
      </c>
      <c r="E462" s="4" t="str">
        <f>"1997-10-15"</f>
        <v>1997-10-15</v>
      </c>
    </row>
    <row r="463" spans="1:5" s="1" customFormat="1" x14ac:dyDescent="0.15">
      <c r="A463" s="4">
        <v>461</v>
      </c>
      <c r="B463" s="4" t="s">
        <v>10</v>
      </c>
      <c r="C463" s="4" t="str">
        <f>"简天泽"</f>
        <v>简天泽</v>
      </c>
      <c r="D463" s="4" t="str">
        <f>"男"</f>
        <v>男</v>
      </c>
      <c r="E463" s="4" t="str">
        <f>"1997-02-23"</f>
        <v>1997-02-23</v>
      </c>
    </row>
    <row r="464" spans="1:5" s="1" customFormat="1" x14ac:dyDescent="0.15">
      <c r="A464" s="4">
        <v>462</v>
      </c>
      <c r="B464" s="4" t="s">
        <v>10</v>
      </c>
      <c r="C464" s="4" t="str">
        <f>"陈方燕"</f>
        <v>陈方燕</v>
      </c>
      <c r="D464" s="4" t="str">
        <f>"女"</f>
        <v>女</v>
      </c>
      <c r="E464" s="4" t="str">
        <f>"1995-04-10"</f>
        <v>1995-04-10</v>
      </c>
    </row>
    <row r="465" spans="1:5" s="1" customFormat="1" x14ac:dyDescent="0.15">
      <c r="A465" s="4">
        <v>463</v>
      </c>
      <c r="B465" s="4" t="s">
        <v>10</v>
      </c>
      <c r="C465" s="4" t="str">
        <f>"胡容连"</f>
        <v>胡容连</v>
      </c>
      <c r="D465" s="4" t="str">
        <f>"女"</f>
        <v>女</v>
      </c>
      <c r="E465" s="4" t="str">
        <f>"1995-06-29"</f>
        <v>1995-06-29</v>
      </c>
    </row>
    <row r="466" spans="1:5" s="1" customFormat="1" x14ac:dyDescent="0.15">
      <c r="A466" s="4">
        <v>464</v>
      </c>
      <c r="B466" s="4" t="s">
        <v>10</v>
      </c>
      <c r="C466" s="4" t="str">
        <f>"符芳永"</f>
        <v>符芳永</v>
      </c>
      <c r="D466" s="4" t="str">
        <f>"男"</f>
        <v>男</v>
      </c>
      <c r="E466" s="4" t="str">
        <f>"1997-11-29"</f>
        <v>1997-11-29</v>
      </c>
    </row>
    <row r="467" spans="1:5" s="1" customFormat="1" x14ac:dyDescent="0.15">
      <c r="A467" s="4">
        <v>465</v>
      </c>
      <c r="B467" s="4" t="s">
        <v>10</v>
      </c>
      <c r="C467" s="4" t="str">
        <f>"王卉"</f>
        <v>王卉</v>
      </c>
      <c r="D467" s="4" t="str">
        <f>"女"</f>
        <v>女</v>
      </c>
      <c r="E467" s="4" t="str">
        <f>"1997-02-16"</f>
        <v>1997-02-16</v>
      </c>
    </row>
    <row r="468" spans="1:5" s="1" customFormat="1" x14ac:dyDescent="0.15">
      <c r="A468" s="4">
        <v>466</v>
      </c>
      <c r="B468" s="4" t="s">
        <v>10</v>
      </c>
      <c r="C468" s="4" t="str">
        <f>"李先贵"</f>
        <v>李先贵</v>
      </c>
      <c r="D468" s="4" t="str">
        <f>"男"</f>
        <v>男</v>
      </c>
      <c r="E468" s="4" t="str">
        <f>"1995-10-12"</f>
        <v>1995-10-12</v>
      </c>
    </row>
    <row r="469" spans="1:5" s="1" customFormat="1" x14ac:dyDescent="0.15">
      <c r="A469" s="4">
        <v>467</v>
      </c>
      <c r="B469" s="4" t="s">
        <v>10</v>
      </c>
      <c r="C469" s="4" t="str">
        <f>"潘孝鹏"</f>
        <v>潘孝鹏</v>
      </c>
      <c r="D469" s="4" t="str">
        <f>"男"</f>
        <v>男</v>
      </c>
      <c r="E469" s="4" t="str">
        <f>"1996-08-15"</f>
        <v>1996-08-15</v>
      </c>
    </row>
    <row r="470" spans="1:5" s="1" customFormat="1" x14ac:dyDescent="0.15">
      <c r="A470" s="4">
        <v>468</v>
      </c>
      <c r="B470" s="4" t="s">
        <v>10</v>
      </c>
      <c r="C470" s="4" t="str">
        <f>"卢振忠"</f>
        <v>卢振忠</v>
      </c>
      <c r="D470" s="4" t="str">
        <f>"男"</f>
        <v>男</v>
      </c>
      <c r="E470" s="4" t="str">
        <f>"1993-10-01"</f>
        <v>1993-10-01</v>
      </c>
    </row>
    <row r="471" spans="1:5" s="1" customFormat="1" x14ac:dyDescent="0.15">
      <c r="A471" s="4">
        <v>469</v>
      </c>
      <c r="B471" s="4" t="s">
        <v>10</v>
      </c>
      <c r="C471" s="4" t="str">
        <f>"王如玉"</f>
        <v>王如玉</v>
      </c>
      <c r="D471" s="4" t="str">
        <f>"女"</f>
        <v>女</v>
      </c>
      <c r="E471" s="4" t="str">
        <f>"1997-04-04"</f>
        <v>1997-04-04</v>
      </c>
    </row>
    <row r="472" spans="1:5" s="1" customFormat="1" x14ac:dyDescent="0.15">
      <c r="A472" s="4">
        <v>470</v>
      </c>
      <c r="B472" s="4" t="s">
        <v>10</v>
      </c>
      <c r="C472" s="4" t="str">
        <f>"黄丹"</f>
        <v>黄丹</v>
      </c>
      <c r="D472" s="4" t="str">
        <f>"女"</f>
        <v>女</v>
      </c>
      <c r="E472" s="4" t="str">
        <f>"1994-11-01"</f>
        <v>1994-11-01</v>
      </c>
    </row>
    <row r="473" spans="1:5" s="1" customFormat="1" x14ac:dyDescent="0.15">
      <c r="A473" s="4">
        <v>471</v>
      </c>
      <c r="B473" s="4" t="s">
        <v>10</v>
      </c>
      <c r="C473" s="4" t="str">
        <f>"王训日"</f>
        <v>王训日</v>
      </c>
      <c r="D473" s="4" t="str">
        <f>"男"</f>
        <v>男</v>
      </c>
      <c r="E473" s="4" t="str">
        <f>"1996-02-16"</f>
        <v>1996-02-16</v>
      </c>
    </row>
    <row r="474" spans="1:5" s="1" customFormat="1" x14ac:dyDescent="0.15">
      <c r="A474" s="4">
        <v>472</v>
      </c>
      <c r="B474" s="4" t="s">
        <v>10</v>
      </c>
      <c r="C474" s="4" t="str">
        <f>"黄姿棉"</f>
        <v>黄姿棉</v>
      </c>
      <c r="D474" s="4" t="str">
        <f>"男"</f>
        <v>男</v>
      </c>
      <c r="E474" s="4" t="str">
        <f>"1997-02-11"</f>
        <v>1997-02-11</v>
      </c>
    </row>
    <row r="475" spans="1:5" s="1" customFormat="1" x14ac:dyDescent="0.15">
      <c r="A475" s="4">
        <v>473</v>
      </c>
      <c r="B475" s="4" t="s">
        <v>10</v>
      </c>
      <c r="C475" s="4" t="str">
        <f>"青凯"</f>
        <v>青凯</v>
      </c>
      <c r="D475" s="4" t="str">
        <f>"男"</f>
        <v>男</v>
      </c>
      <c r="E475" s="4" t="str">
        <f>"1990-04-28"</f>
        <v>1990-04-28</v>
      </c>
    </row>
    <row r="476" spans="1:5" s="1" customFormat="1" x14ac:dyDescent="0.15">
      <c r="A476" s="4">
        <v>474</v>
      </c>
      <c r="B476" s="4" t="s">
        <v>10</v>
      </c>
      <c r="C476" s="4" t="str">
        <f>"徐宝莲"</f>
        <v>徐宝莲</v>
      </c>
      <c r="D476" s="4" t="str">
        <f>"女"</f>
        <v>女</v>
      </c>
      <c r="E476" s="4" t="str">
        <f>"1992-09-11"</f>
        <v>1992-09-11</v>
      </c>
    </row>
    <row r="477" spans="1:5" s="1" customFormat="1" x14ac:dyDescent="0.15">
      <c r="A477" s="4">
        <v>475</v>
      </c>
      <c r="B477" s="4" t="s">
        <v>10</v>
      </c>
      <c r="C477" s="4" t="str">
        <f>"梁朝娜"</f>
        <v>梁朝娜</v>
      </c>
      <c r="D477" s="4" t="str">
        <f>"女"</f>
        <v>女</v>
      </c>
      <c r="E477" s="4" t="str">
        <f>"1991-09-22"</f>
        <v>1991-09-22</v>
      </c>
    </row>
    <row r="478" spans="1:5" s="1" customFormat="1" x14ac:dyDescent="0.15">
      <c r="A478" s="4">
        <v>476</v>
      </c>
      <c r="B478" s="4" t="s">
        <v>10</v>
      </c>
      <c r="C478" s="4" t="str">
        <f>"陈元凯"</f>
        <v>陈元凯</v>
      </c>
      <c r="D478" s="4" t="str">
        <f>"男"</f>
        <v>男</v>
      </c>
      <c r="E478" s="4" t="str">
        <f>"1995-05-14"</f>
        <v>1995-05-14</v>
      </c>
    </row>
    <row r="479" spans="1:5" s="1" customFormat="1" x14ac:dyDescent="0.15">
      <c r="A479" s="4">
        <v>477</v>
      </c>
      <c r="B479" s="4" t="s">
        <v>10</v>
      </c>
      <c r="C479" s="4" t="str">
        <f>"胡昌奎"</f>
        <v>胡昌奎</v>
      </c>
      <c r="D479" s="4" t="str">
        <f>"男"</f>
        <v>男</v>
      </c>
      <c r="E479" s="4" t="str">
        <f>"1995-03-25"</f>
        <v>1995-03-25</v>
      </c>
    </row>
    <row r="480" spans="1:5" s="1" customFormat="1" x14ac:dyDescent="0.15">
      <c r="A480" s="4">
        <v>478</v>
      </c>
      <c r="B480" s="4" t="s">
        <v>10</v>
      </c>
      <c r="C480" s="4" t="str">
        <f>"韦云菊"</f>
        <v>韦云菊</v>
      </c>
      <c r="D480" s="4" t="str">
        <f>"女"</f>
        <v>女</v>
      </c>
      <c r="E480" s="4" t="str">
        <f>"1996-06-14"</f>
        <v>1996-06-14</v>
      </c>
    </row>
    <row r="481" spans="1:5" s="1" customFormat="1" x14ac:dyDescent="0.15">
      <c r="A481" s="4">
        <v>479</v>
      </c>
      <c r="B481" s="4" t="s">
        <v>10</v>
      </c>
      <c r="C481" s="4" t="str">
        <f>"王达全"</f>
        <v>王达全</v>
      </c>
      <c r="D481" s="4" t="str">
        <f>"男"</f>
        <v>男</v>
      </c>
      <c r="E481" s="4" t="str">
        <f>"1996-09-08"</f>
        <v>1996-09-08</v>
      </c>
    </row>
    <row r="482" spans="1:5" s="1" customFormat="1" x14ac:dyDescent="0.15">
      <c r="A482" s="4">
        <v>480</v>
      </c>
      <c r="B482" s="4" t="s">
        <v>10</v>
      </c>
      <c r="C482" s="4" t="str">
        <f>"卢德吉"</f>
        <v>卢德吉</v>
      </c>
      <c r="D482" s="4" t="str">
        <f>"男"</f>
        <v>男</v>
      </c>
      <c r="E482" s="4" t="str">
        <f>"1996-01-07"</f>
        <v>1996-01-07</v>
      </c>
    </row>
    <row r="483" spans="1:5" s="1" customFormat="1" x14ac:dyDescent="0.15">
      <c r="A483" s="4">
        <v>481</v>
      </c>
      <c r="B483" s="4" t="s">
        <v>10</v>
      </c>
      <c r="C483" s="4" t="str">
        <f>"苏和昌"</f>
        <v>苏和昌</v>
      </c>
      <c r="D483" s="4" t="str">
        <f>"男"</f>
        <v>男</v>
      </c>
      <c r="E483" s="4" t="str">
        <f>"1995-08-22"</f>
        <v>1995-08-22</v>
      </c>
    </row>
    <row r="484" spans="1:5" s="1" customFormat="1" x14ac:dyDescent="0.15">
      <c r="A484" s="4">
        <v>482</v>
      </c>
      <c r="B484" s="4" t="s">
        <v>10</v>
      </c>
      <c r="C484" s="4" t="str">
        <f>"符繁厅"</f>
        <v>符繁厅</v>
      </c>
      <c r="D484" s="4" t="str">
        <f>"男"</f>
        <v>男</v>
      </c>
      <c r="E484" s="4" t="str">
        <f>"1993-06-04"</f>
        <v>1993-06-04</v>
      </c>
    </row>
    <row r="485" spans="1:5" s="1" customFormat="1" x14ac:dyDescent="0.15">
      <c r="A485" s="4">
        <v>483</v>
      </c>
      <c r="B485" s="4" t="s">
        <v>10</v>
      </c>
      <c r="C485" s="4" t="str">
        <f>"郑维帅"</f>
        <v>郑维帅</v>
      </c>
      <c r="D485" s="4" t="str">
        <f>"男"</f>
        <v>男</v>
      </c>
      <c r="E485" s="4" t="str">
        <f>"1995-09-21"</f>
        <v>1995-09-21</v>
      </c>
    </row>
    <row r="486" spans="1:5" s="1" customFormat="1" x14ac:dyDescent="0.15">
      <c r="A486" s="4">
        <v>484</v>
      </c>
      <c r="B486" s="4" t="s">
        <v>10</v>
      </c>
      <c r="C486" s="4" t="str">
        <f>"李自中"</f>
        <v>李自中</v>
      </c>
      <c r="D486" s="4" t="str">
        <f>"男"</f>
        <v>男</v>
      </c>
      <c r="E486" s="4" t="str">
        <f>"1997-07-07"</f>
        <v>1997-07-07</v>
      </c>
    </row>
    <row r="487" spans="1:5" s="1" customFormat="1" x14ac:dyDescent="0.15">
      <c r="A487" s="4">
        <v>485</v>
      </c>
      <c r="B487" s="4" t="s">
        <v>10</v>
      </c>
      <c r="C487" s="4" t="str">
        <f>"文一飔"</f>
        <v>文一飔</v>
      </c>
      <c r="D487" s="4" t="str">
        <f>"男"</f>
        <v>男</v>
      </c>
      <c r="E487" s="4" t="str">
        <f>"1997-10-21"</f>
        <v>1997-10-21</v>
      </c>
    </row>
    <row r="488" spans="1:5" s="1" customFormat="1" x14ac:dyDescent="0.15">
      <c r="A488" s="4">
        <v>486</v>
      </c>
      <c r="B488" s="4" t="s">
        <v>10</v>
      </c>
      <c r="C488" s="4" t="str">
        <f>"廖程"</f>
        <v>廖程</v>
      </c>
      <c r="D488" s="4" t="str">
        <f>"男"</f>
        <v>男</v>
      </c>
      <c r="E488" s="4" t="str">
        <f>"1995-06-05"</f>
        <v>1995-06-05</v>
      </c>
    </row>
    <row r="489" spans="1:5" s="1" customFormat="1" x14ac:dyDescent="0.15">
      <c r="A489" s="4">
        <v>487</v>
      </c>
      <c r="B489" s="4" t="s">
        <v>10</v>
      </c>
      <c r="C489" s="4" t="str">
        <f>"吴晨光"</f>
        <v>吴晨光</v>
      </c>
      <c r="D489" s="4" t="str">
        <f>"男"</f>
        <v>男</v>
      </c>
      <c r="E489" s="4" t="str">
        <f>"1998-06-25"</f>
        <v>1998-06-25</v>
      </c>
    </row>
    <row r="490" spans="1:5" s="1" customFormat="1" x14ac:dyDescent="0.15">
      <c r="A490" s="4">
        <v>488</v>
      </c>
      <c r="B490" s="4" t="s">
        <v>10</v>
      </c>
      <c r="C490" s="4" t="str">
        <f>"李科偕"</f>
        <v>李科偕</v>
      </c>
      <c r="D490" s="4" t="str">
        <f>"男"</f>
        <v>男</v>
      </c>
      <c r="E490" s="4" t="str">
        <f>"1996-04-20"</f>
        <v>1996-04-20</v>
      </c>
    </row>
    <row r="491" spans="1:5" s="1" customFormat="1" x14ac:dyDescent="0.15">
      <c r="A491" s="4">
        <v>489</v>
      </c>
      <c r="B491" s="4" t="s">
        <v>10</v>
      </c>
      <c r="C491" s="4" t="str">
        <f>"彭显"</f>
        <v>彭显</v>
      </c>
      <c r="D491" s="4" t="str">
        <f>"男"</f>
        <v>男</v>
      </c>
      <c r="E491" s="4" t="str">
        <f>"1994-11-09"</f>
        <v>1994-11-09</v>
      </c>
    </row>
    <row r="492" spans="1:5" s="1" customFormat="1" x14ac:dyDescent="0.15">
      <c r="A492" s="4">
        <v>490</v>
      </c>
      <c r="B492" s="4" t="s">
        <v>10</v>
      </c>
      <c r="C492" s="4" t="str">
        <f>"吴鸿燕"</f>
        <v>吴鸿燕</v>
      </c>
      <c r="D492" s="4" t="str">
        <f>"男"</f>
        <v>男</v>
      </c>
      <c r="E492" s="4" t="str">
        <f>"1997-02-18"</f>
        <v>1997-02-18</v>
      </c>
    </row>
    <row r="493" spans="1:5" s="1" customFormat="1" x14ac:dyDescent="0.15">
      <c r="A493" s="4">
        <v>491</v>
      </c>
      <c r="B493" s="4" t="s">
        <v>10</v>
      </c>
      <c r="C493" s="4" t="str">
        <f>"胡其伶"</f>
        <v>胡其伶</v>
      </c>
      <c r="D493" s="4" t="str">
        <f>"男"</f>
        <v>男</v>
      </c>
      <c r="E493" s="4" t="str">
        <f>"1994-05-19"</f>
        <v>1994-05-19</v>
      </c>
    </row>
    <row r="494" spans="1:5" s="1" customFormat="1" x14ac:dyDescent="0.15">
      <c r="A494" s="4">
        <v>492</v>
      </c>
      <c r="B494" s="4" t="s">
        <v>10</v>
      </c>
      <c r="C494" s="4" t="str">
        <f>"李厚宏"</f>
        <v>李厚宏</v>
      </c>
      <c r="D494" s="4" t="str">
        <f>"男"</f>
        <v>男</v>
      </c>
      <c r="E494" s="4" t="str">
        <f>"1996-03-10"</f>
        <v>1996-03-10</v>
      </c>
    </row>
    <row r="495" spans="1:5" s="1" customFormat="1" x14ac:dyDescent="0.15">
      <c r="A495" s="4">
        <v>493</v>
      </c>
      <c r="B495" s="4" t="s">
        <v>10</v>
      </c>
      <c r="C495" s="4" t="str">
        <f>"孙振烘"</f>
        <v>孙振烘</v>
      </c>
      <c r="D495" s="4" t="str">
        <f>"男"</f>
        <v>男</v>
      </c>
      <c r="E495" s="4" t="str">
        <f>"1996-11-24"</f>
        <v>1996-11-24</v>
      </c>
    </row>
    <row r="496" spans="1:5" s="1" customFormat="1" x14ac:dyDescent="0.15">
      <c r="A496" s="4">
        <v>494</v>
      </c>
      <c r="B496" s="4" t="s">
        <v>10</v>
      </c>
      <c r="C496" s="4" t="str">
        <f>"邓小洁"</f>
        <v>邓小洁</v>
      </c>
      <c r="D496" s="4" t="str">
        <f>"男"</f>
        <v>男</v>
      </c>
      <c r="E496" s="4" t="str">
        <f>"1995-04-22"</f>
        <v>1995-04-22</v>
      </c>
    </row>
    <row r="497" spans="1:5" s="1" customFormat="1" x14ac:dyDescent="0.15">
      <c r="A497" s="4">
        <v>495</v>
      </c>
      <c r="B497" s="4" t="s">
        <v>10</v>
      </c>
      <c r="C497" s="4" t="str">
        <f>"王昌超"</f>
        <v>王昌超</v>
      </c>
      <c r="D497" s="4" t="str">
        <f>"男"</f>
        <v>男</v>
      </c>
      <c r="E497" s="4" t="str">
        <f>"1997-10-09"</f>
        <v>1997-10-09</v>
      </c>
    </row>
    <row r="498" spans="1:5" s="1" customFormat="1" x14ac:dyDescent="0.15">
      <c r="A498" s="4">
        <v>496</v>
      </c>
      <c r="B498" s="4" t="s">
        <v>10</v>
      </c>
      <c r="C498" s="4" t="str">
        <f>"王业东"</f>
        <v>王业东</v>
      </c>
      <c r="D498" s="4" t="str">
        <f>"男"</f>
        <v>男</v>
      </c>
      <c r="E498" s="4" t="str">
        <f>"1995-09-19"</f>
        <v>1995-09-19</v>
      </c>
    </row>
    <row r="499" spans="1:5" s="1" customFormat="1" x14ac:dyDescent="0.15">
      <c r="A499" s="4">
        <v>497</v>
      </c>
      <c r="B499" s="4" t="s">
        <v>10</v>
      </c>
      <c r="C499" s="4" t="str">
        <f>"吴娟丽"</f>
        <v>吴娟丽</v>
      </c>
      <c r="D499" s="4" t="str">
        <f>"女"</f>
        <v>女</v>
      </c>
      <c r="E499" s="4" t="str">
        <f>"1996-11-30"</f>
        <v>1996-11-30</v>
      </c>
    </row>
    <row r="500" spans="1:5" s="1" customFormat="1" x14ac:dyDescent="0.15">
      <c r="A500" s="4">
        <v>498</v>
      </c>
      <c r="B500" s="4" t="s">
        <v>10</v>
      </c>
      <c r="C500" s="4" t="str">
        <f>"田昊东"</f>
        <v>田昊东</v>
      </c>
      <c r="D500" s="4" t="str">
        <f>"男"</f>
        <v>男</v>
      </c>
      <c r="E500" s="4" t="str">
        <f>"1996-12-13"</f>
        <v>1996-12-13</v>
      </c>
    </row>
    <row r="501" spans="1:5" s="1" customFormat="1" x14ac:dyDescent="0.15">
      <c r="A501" s="4">
        <v>499</v>
      </c>
      <c r="B501" s="4" t="s">
        <v>10</v>
      </c>
      <c r="C501" s="4" t="str">
        <f>"王毓恒"</f>
        <v>王毓恒</v>
      </c>
      <c r="D501" s="4" t="str">
        <f>"男"</f>
        <v>男</v>
      </c>
      <c r="E501" s="4" t="str">
        <f>"1994-10-05"</f>
        <v>1994-10-05</v>
      </c>
    </row>
    <row r="502" spans="1:5" s="1" customFormat="1" x14ac:dyDescent="0.15">
      <c r="A502" s="4">
        <v>500</v>
      </c>
      <c r="B502" s="4" t="s">
        <v>10</v>
      </c>
      <c r="C502" s="4" t="str">
        <f>"杨亚祥"</f>
        <v>杨亚祥</v>
      </c>
      <c r="D502" s="4" t="str">
        <f>"男"</f>
        <v>男</v>
      </c>
      <c r="E502" s="4" t="str">
        <f>"1994-02-13"</f>
        <v>1994-02-13</v>
      </c>
    </row>
    <row r="503" spans="1:5" s="1" customFormat="1" x14ac:dyDescent="0.15">
      <c r="A503" s="4">
        <v>501</v>
      </c>
      <c r="B503" s="4" t="s">
        <v>10</v>
      </c>
      <c r="C503" s="4" t="str">
        <f>"周传史"</f>
        <v>周传史</v>
      </c>
      <c r="D503" s="4" t="str">
        <f>"男"</f>
        <v>男</v>
      </c>
      <c r="E503" s="4" t="str">
        <f>"1993-01-02"</f>
        <v>1993-01-02</v>
      </c>
    </row>
    <row r="504" spans="1:5" s="1" customFormat="1" x14ac:dyDescent="0.15">
      <c r="A504" s="4">
        <v>502</v>
      </c>
      <c r="B504" s="4" t="s">
        <v>10</v>
      </c>
      <c r="C504" s="4" t="str">
        <f>"林书斌"</f>
        <v>林书斌</v>
      </c>
      <c r="D504" s="4" t="str">
        <f>"男"</f>
        <v>男</v>
      </c>
      <c r="E504" s="4" t="str">
        <f>"1994-04-10"</f>
        <v>1994-04-10</v>
      </c>
    </row>
    <row r="505" spans="1:5" s="1" customFormat="1" x14ac:dyDescent="0.15">
      <c r="A505" s="4">
        <v>503</v>
      </c>
      <c r="B505" s="4" t="s">
        <v>10</v>
      </c>
      <c r="C505" s="4" t="str">
        <f>"何纯宝"</f>
        <v>何纯宝</v>
      </c>
      <c r="D505" s="4" t="str">
        <f>"男"</f>
        <v>男</v>
      </c>
      <c r="E505" s="4" t="str">
        <f>"1995-06-19"</f>
        <v>1995-06-19</v>
      </c>
    </row>
    <row r="506" spans="1:5" s="1" customFormat="1" x14ac:dyDescent="0.15">
      <c r="A506" s="4">
        <v>504</v>
      </c>
      <c r="B506" s="4" t="s">
        <v>10</v>
      </c>
      <c r="C506" s="4" t="str">
        <f>"黄婧"</f>
        <v>黄婧</v>
      </c>
      <c r="D506" s="4" t="str">
        <f>"女"</f>
        <v>女</v>
      </c>
      <c r="E506" s="4" t="str">
        <f>"1996-07-15"</f>
        <v>1996-07-15</v>
      </c>
    </row>
    <row r="507" spans="1:5" s="1" customFormat="1" x14ac:dyDescent="0.15">
      <c r="A507" s="4">
        <v>505</v>
      </c>
      <c r="B507" s="4" t="s">
        <v>10</v>
      </c>
      <c r="C507" s="4" t="str">
        <f>"符松荣"</f>
        <v>符松荣</v>
      </c>
      <c r="D507" s="4" t="str">
        <f>"男"</f>
        <v>男</v>
      </c>
      <c r="E507" s="4" t="str">
        <f>"1995-09-23"</f>
        <v>1995-09-23</v>
      </c>
    </row>
    <row r="508" spans="1:5" s="1" customFormat="1" x14ac:dyDescent="0.15">
      <c r="A508" s="4">
        <v>506</v>
      </c>
      <c r="B508" s="4" t="s">
        <v>4</v>
      </c>
      <c r="C508" s="4" t="str">
        <f>"陈珊"</f>
        <v>陈珊</v>
      </c>
      <c r="D508" s="4" t="str">
        <f>"女"</f>
        <v>女</v>
      </c>
      <c r="E508" s="4" t="str">
        <f>"1991-11-12"</f>
        <v>1991-11-12</v>
      </c>
    </row>
    <row r="509" spans="1:5" s="1" customFormat="1" x14ac:dyDescent="0.15">
      <c r="A509" s="4">
        <v>507</v>
      </c>
      <c r="B509" s="4" t="s">
        <v>4</v>
      </c>
      <c r="C509" s="4" t="str">
        <f>"杨婷"</f>
        <v>杨婷</v>
      </c>
      <c r="D509" s="4" t="str">
        <f>"女"</f>
        <v>女</v>
      </c>
      <c r="E509" s="4" t="str">
        <f>"1997-02-05"</f>
        <v>1997-02-05</v>
      </c>
    </row>
    <row r="510" spans="1:5" s="1" customFormat="1" x14ac:dyDescent="0.15">
      <c r="A510" s="4">
        <v>508</v>
      </c>
      <c r="B510" s="4" t="s">
        <v>4</v>
      </c>
      <c r="C510" s="4" t="str">
        <f>"郑少玉"</f>
        <v>郑少玉</v>
      </c>
      <c r="D510" s="4" t="str">
        <f>"女"</f>
        <v>女</v>
      </c>
      <c r="E510" s="4" t="str">
        <f>"1995-11-01"</f>
        <v>1995-11-01</v>
      </c>
    </row>
    <row r="511" spans="1:5" s="1" customFormat="1" x14ac:dyDescent="0.15">
      <c r="A511" s="4">
        <v>509</v>
      </c>
      <c r="B511" s="4" t="s">
        <v>4</v>
      </c>
      <c r="C511" s="4" t="str">
        <f>"陈春花"</f>
        <v>陈春花</v>
      </c>
      <c r="D511" s="4" t="str">
        <f>"女"</f>
        <v>女</v>
      </c>
      <c r="E511" s="4" t="str">
        <f>"1994-12-04"</f>
        <v>1994-12-04</v>
      </c>
    </row>
    <row r="512" spans="1:5" s="1" customFormat="1" x14ac:dyDescent="0.15">
      <c r="A512" s="4">
        <v>510</v>
      </c>
      <c r="B512" s="4" t="s">
        <v>4</v>
      </c>
      <c r="C512" s="4" t="str">
        <f>"赵开均"</f>
        <v>赵开均</v>
      </c>
      <c r="D512" s="4" t="str">
        <f>"女"</f>
        <v>女</v>
      </c>
      <c r="E512" s="4" t="str">
        <f>"1995-04-29"</f>
        <v>1995-04-29</v>
      </c>
    </row>
    <row r="513" spans="1:5" s="1" customFormat="1" x14ac:dyDescent="0.15">
      <c r="A513" s="4">
        <v>511</v>
      </c>
      <c r="B513" s="4" t="s">
        <v>4</v>
      </c>
      <c r="C513" s="4" t="str">
        <f>"符小丹"</f>
        <v>符小丹</v>
      </c>
      <c r="D513" s="4" t="str">
        <f>"女"</f>
        <v>女</v>
      </c>
      <c r="E513" s="4" t="str">
        <f>"1994-09-07"</f>
        <v>1994-09-07</v>
      </c>
    </row>
    <row r="514" spans="1:5" s="1" customFormat="1" x14ac:dyDescent="0.15">
      <c r="A514" s="4">
        <v>512</v>
      </c>
      <c r="B514" s="4" t="s">
        <v>4</v>
      </c>
      <c r="C514" s="4" t="str">
        <f>"范东永"</f>
        <v>范东永</v>
      </c>
      <c r="D514" s="4" t="str">
        <f>"女"</f>
        <v>女</v>
      </c>
      <c r="E514" s="4" t="str">
        <f>"1995-10-28"</f>
        <v>1995-10-28</v>
      </c>
    </row>
    <row r="515" spans="1:5" s="1" customFormat="1" x14ac:dyDescent="0.15">
      <c r="A515" s="4">
        <v>513</v>
      </c>
      <c r="B515" s="4" t="s">
        <v>4</v>
      </c>
      <c r="C515" s="4" t="str">
        <f>"李平丹"</f>
        <v>李平丹</v>
      </c>
      <c r="D515" s="4" t="str">
        <f>"女"</f>
        <v>女</v>
      </c>
      <c r="E515" s="4" t="str">
        <f>"1996-09-21"</f>
        <v>1996-09-21</v>
      </c>
    </row>
    <row r="516" spans="1:5" s="1" customFormat="1" x14ac:dyDescent="0.15">
      <c r="A516" s="4">
        <v>514</v>
      </c>
      <c r="B516" s="4" t="s">
        <v>4</v>
      </c>
      <c r="C516" s="4" t="str">
        <f>"许芳婷"</f>
        <v>许芳婷</v>
      </c>
      <c r="D516" s="4" t="str">
        <f>"女"</f>
        <v>女</v>
      </c>
      <c r="E516" s="4" t="str">
        <f>"1996-08-18"</f>
        <v>1996-08-18</v>
      </c>
    </row>
    <row r="517" spans="1:5" s="1" customFormat="1" x14ac:dyDescent="0.15">
      <c r="A517" s="4">
        <v>515</v>
      </c>
      <c r="B517" s="4" t="s">
        <v>4</v>
      </c>
      <c r="C517" s="4" t="str">
        <f>"石一凡"</f>
        <v>石一凡</v>
      </c>
      <c r="D517" s="4" t="str">
        <f>"女"</f>
        <v>女</v>
      </c>
      <c r="E517" s="4" t="str">
        <f>"1998-11-24"</f>
        <v>1998-11-24</v>
      </c>
    </row>
    <row r="518" spans="1:5" s="1" customFormat="1" x14ac:dyDescent="0.15">
      <c r="A518" s="4">
        <v>516</v>
      </c>
      <c r="B518" s="4" t="s">
        <v>4</v>
      </c>
      <c r="C518" s="4" t="str">
        <f>"林巾昭"</f>
        <v>林巾昭</v>
      </c>
      <c r="D518" s="4" t="str">
        <f>"女"</f>
        <v>女</v>
      </c>
      <c r="E518" s="4" t="str">
        <f>"1995-01-01"</f>
        <v>1995-01-01</v>
      </c>
    </row>
    <row r="519" spans="1:5" s="1" customFormat="1" x14ac:dyDescent="0.15">
      <c r="A519" s="4">
        <v>517</v>
      </c>
      <c r="B519" s="4" t="s">
        <v>4</v>
      </c>
      <c r="C519" s="4" t="str">
        <f>"潘紫阳"</f>
        <v>潘紫阳</v>
      </c>
      <c r="D519" s="4" t="str">
        <f>"女"</f>
        <v>女</v>
      </c>
      <c r="E519" s="4" t="str">
        <f>"1997-09"</f>
        <v>1997-09</v>
      </c>
    </row>
    <row r="520" spans="1:5" s="1" customFormat="1" x14ac:dyDescent="0.15">
      <c r="A520" s="4">
        <v>518</v>
      </c>
      <c r="B520" s="4" t="s">
        <v>4</v>
      </c>
      <c r="C520" s="4" t="str">
        <f>"邢贞莹"</f>
        <v>邢贞莹</v>
      </c>
      <c r="D520" s="4" t="str">
        <f>"女"</f>
        <v>女</v>
      </c>
      <c r="E520" s="4" t="str">
        <f>"1995-12-29"</f>
        <v>1995-12-29</v>
      </c>
    </row>
    <row r="521" spans="1:5" s="1" customFormat="1" x14ac:dyDescent="0.15">
      <c r="A521" s="4">
        <v>519</v>
      </c>
      <c r="B521" s="4" t="s">
        <v>4</v>
      </c>
      <c r="C521" s="4" t="str">
        <f>"王锡良"</f>
        <v>王锡良</v>
      </c>
      <c r="D521" s="4" t="str">
        <f>"男"</f>
        <v>男</v>
      </c>
      <c r="E521" s="4" t="str">
        <f>"1995-08-16"</f>
        <v>1995-08-16</v>
      </c>
    </row>
    <row r="522" spans="1:5" s="1" customFormat="1" x14ac:dyDescent="0.15">
      <c r="A522" s="4">
        <v>520</v>
      </c>
      <c r="B522" s="4" t="s">
        <v>4</v>
      </c>
      <c r="C522" s="4" t="str">
        <f>"邓雪映"</f>
        <v>邓雪映</v>
      </c>
      <c r="D522" s="4" t="str">
        <f>"女"</f>
        <v>女</v>
      </c>
      <c r="E522" s="4" t="str">
        <f>"1996-10-28"</f>
        <v>1996-10-28</v>
      </c>
    </row>
    <row r="523" spans="1:5" s="1" customFormat="1" x14ac:dyDescent="0.15">
      <c r="A523" s="4">
        <v>521</v>
      </c>
      <c r="B523" s="4" t="s">
        <v>4</v>
      </c>
      <c r="C523" s="4" t="str">
        <f>"王才华"</f>
        <v>王才华</v>
      </c>
      <c r="D523" s="4" t="str">
        <f>"女"</f>
        <v>女</v>
      </c>
      <c r="E523" s="4" t="str">
        <f>"1997-09-30"</f>
        <v>1997-09-30</v>
      </c>
    </row>
    <row r="524" spans="1:5" s="1" customFormat="1" x14ac:dyDescent="0.15">
      <c r="A524" s="4">
        <v>522</v>
      </c>
      <c r="B524" s="4" t="s">
        <v>4</v>
      </c>
      <c r="C524" s="4" t="str">
        <f>"罗德翠"</f>
        <v>罗德翠</v>
      </c>
      <c r="D524" s="4" t="str">
        <f>"女"</f>
        <v>女</v>
      </c>
      <c r="E524" s="4" t="str">
        <f>"1996-08-16"</f>
        <v>1996-08-16</v>
      </c>
    </row>
    <row r="525" spans="1:5" s="1" customFormat="1" x14ac:dyDescent="0.15">
      <c r="A525" s="4">
        <v>523</v>
      </c>
      <c r="B525" s="4" t="s">
        <v>4</v>
      </c>
      <c r="C525" s="4" t="str">
        <f>"李娜"</f>
        <v>李娜</v>
      </c>
      <c r="D525" s="4" t="str">
        <f>"女"</f>
        <v>女</v>
      </c>
      <c r="E525" s="4" t="str">
        <f>"1996-05-03"</f>
        <v>1996-05-03</v>
      </c>
    </row>
    <row r="526" spans="1:5" s="1" customFormat="1" x14ac:dyDescent="0.15">
      <c r="A526" s="4">
        <v>524</v>
      </c>
      <c r="B526" s="4" t="s">
        <v>4</v>
      </c>
      <c r="C526" s="4" t="str">
        <f>"何天晶"</f>
        <v>何天晶</v>
      </c>
      <c r="D526" s="4" t="str">
        <f>"女"</f>
        <v>女</v>
      </c>
      <c r="E526" s="4" t="str">
        <f>"1994-07-08"</f>
        <v>1994-07-08</v>
      </c>
    </row>
    <row r="527" spans="1:5" s="1" customFormat="1" x14ac:dyDescent="0.15">
      <c r="A527" s="4">
        <v>525</v>
      </c>
      <c r="B527" s="4" t="s">
        <v>4</v>
      </c>
      <c r="C527" s="4" t="str">
        <f>"岑文静"</f>
        <v>岑文静</v>
      </c>
      <c r="D527" s="4" t="str">
        <f>"女"</f>
        <v>女</v>
      </c>
      <c r="E527" s="4" t="str">
        <f>"1997-10-07"</f>
        <v>1997-10-07</v>
      </c>
    </row>
    <row r="528" spans="1:5" s="1" customFormat="1" x14ac:dyDescent="0.15">
      <c r="A528" s="4">
        <v>526</v>
      </c>
      <c r="B528" s="4" t="s">
        <v>4</v>
      </c>
      <c r="C528" s="4" t="str">
        <f>"蔡小瑜"</f>
        <v>蔡小瑜</v>
      </c>
      <c r="D528" s="4" t="str">
        <f>"女"</f>
        <v>女</v>
      </c>
      <c r="E528" s="4" t="str">
        <f>"1996-02-12"</f>
        <v>1996-02-12</v>
      </c>
    </row>
    <row r="529" spans="1:5" s="1" customFormat="1" x14ac:dyDescent="0.15">
      <c r="A529" s="4">
        <v>527</v>
      </c>
      <c r="B529" s="4" t="s">
        <v>4</v>
      </c>
      <c r="C529" s="4" t="str">
        <f>"周碟"</f>
        <v>周碟</v>
      </c>
      <c r="D529" s="4" t="str">
        <f>"女"</f>
        <v>女</v>
      </c>
      <c r="E529" s="4" t="str">
        <f>"1995-03-04"</f>
        <v>1995-03-04</v>
      </c>
    </row>
    <row r="530" spans="1:5" s="1" customFormat="1" x14ac:dyDescent="0.15">
      <c r="A530" s="4">
        <v>528</v>
      </c>
      <c r="B530" s="4" t="s">
        <v>4</v>
      </c>
      <c r="C530" s="4" t="str">
        <f>"吴小燕"</f>
        <v>吴小燕</v>
      </c>
      <c r="D530" s="4" t="str">
        <f>"女"</f>
        <v>女</v>
      </c>
      <c r="E530" s="4" t="str">
        <f>"1996-03-11"</f>
        <v>1996-03-11</v>
      </c>
    </row>
    <row r="531" spans="1:5" s="1" customFormat="1" x14ac:dyDescent="0.15">
      <c r="A531" s="4">
        <v>529</v>
      </c>
      <c r="B531" s="4" t="s">
        <v>4</v>
      </c>
      <c r="C531" s="4" t="str">
        <f>"林丹"</f>
        <v>林丹</v>
      </c>
      <c r="D531" s="4" t="str">
        <f>"女"</f>
        <v>女</v>
      </c>
      <c r="E531" s="4" t="str">
        <f>"1997-09-17"</f>
        <v>1997-09-17</v>
      </c>
    </row>
    <row r="532" spans="1:5" s="1" customFormat="1" x14ac:dyDescent="0.15">
      <c r="A532" s="4">
        <v>530</v>
      </c>
      <c r="B532" s="4" t="s">
        <v>4</v>
      </c>
      <c r="C532" s="4" t="str">
        <f>"陈梅"</f>
        <v>陈梅</v>
      </c>
      <c r="D532" s="4" t="str">
        <f>"女"</f>
        <v>女</v>
      </c>
      <c r="E532" s="4" t="str">
        <f>"1995-07-25"</f>
        <v>1995-07-25</v>
      </c>
    </row>
    <row r="533" spans="1:5" s="1" customFormat="1" x14ac:dyDescent="0.15">
      <c r="A533" s="4">
        <v>531</v>
      </c>
      <c r="B533" s="4" t="s">
        <v>4</v>
      </c>
      <c r="C533" s="4" t="str">
        <f>"林敏"</f>
        <v>林敏</v>
      </c>
      <c r="D533" s="4" t="str">
        <f>"女"</f>
        <v>女</v>
      </c>
      <c r="E533" s="4" t="str">
        <f>"1995-09-03"</f>
        <v>1995-09-03</v>
      </c>
    </row>
    <row r="534" spans="1:5" s="1" customFormat="1" x14ac:dyDescent="0.15">
      <c r="A534" s="4">
        <v>532</v>
      </c>
      <c r="B534" s="4" t="s">
        <v>4</v>
      </c>
      <c r="C534" s="4" t="str">
        <f>"王文雅"</f>
        <v>王文雅</v>
      </c>
      <c r="D534" s="4" t="str">
        <f>"女"</f>
        <v>女</v>
      </c>
      <c r="E534" s="4" t="str">
        <f>"1995-08-18"</f>
        <v>1995-08-18</v>
      </c>
    </row>
    <row r="535" spans="1:5" s="1" customFormat="1" x14ac:dyDescent="0.15">
      <c r="A535" s="4">
        <v>533</v>
      </c>
      <c r="B535" s="4" t="s">
        <v>4</v>
      </c>
      <c r="C535" s="4" t="str">
        <f>"冯税"</f>
        <v>冯税</v>
      </c>
      <c r="D535" s="4" t="str">
        <f>"女"</f>
        <v>女</v>
      </c>
      <c r="E535" s="4" t="str">
        <f>"1996-03-05"</f>
        <v>1996-03-05</v>
      </c>
    </row>
    <row r="536" spans="1:5" s="1" customFormat="1" x14ac:dyDescent="0.15">
      <c r="A536" s="4">
        <v>534</v>
      </c>
      <c r="B536" s="4" t="s">
        <v>4</v>
      </c>
      <c r="C536" s="4" t="str">
        <f>"吕精妹"</f>
        <v>吕精妹</v>
      </c>
      <c r="D536" s="4" t="str">
        <f>"女"</f>
        <v>女</v>
      </c>
      <c r="E536" s="4" t="str">
        <f>"1993-10-09"</f>
        <v>1993-10-09</v>
      </c>
    </row>
    <row r="537" spans="1:5" s="1" customFormat="1" x14ac:dyDescent="0.15">
      <c r="A537" s="4">
        <v>535</v>
      </c>
      <c r="B537" s="4" t="s">
        <v>4</v>
      </c>
      <c r="C537" s="4" t="str">
        <f>"罗俊燕"</f>
        <v>罗俊燕</v>
      </c>
      <c r="D537" s="4" t="str">
        <f>"女"</f>
        <v>女</v>
      </c>
      <c r="E537" s="4" t="str">
        <f>"1996-02-11"</f>
        <v>1996-02-11</v>
      </c>
    </row>
    <row r="538" spans="1:5" s="1" customFormat="1" x14ac:dyDescent="0.15">
      <c r="A538" s="4">
        <v>536</v>
      </c>
      <c r="B538" s="4" t="s">
        <v>4</v>
      </c>
      <c r="C538" s="4" t="str">
        <f>"唐琳玲"</f>
        <v>唐琳玲</v>
      </c>
      <c r="D538" s="4" t="str">
        <f>"女"</f>
        <v>女</v>
      </c>
      <c r="E538" s="4" t="str">
        <f>"1995-09-01"</f>
        <v>1995-09-01</v>
      </c>
    </row>
    <row r="539" spans="1:5" s="1" customFormat="1" x14ac:dyDescent="0.15">
      <c r="A539" s="4">
        <v>537</v>
      </c>
      <c r="B539" s="4" t="s">
        <v>4</v>
      </c>
      <c r="C539" s="4" t="str">
        <f>"陈艳"</f>
        <v>陈艳</v>
      </c>
      <c r="D539" s="4" t="str">
        <f>"女"</f>
        <v>女</v>
      </c>
      <c r="E539" s="4" t="str">
        <f>"1996-03-20"</f>
        <v>1996-03-20</v>
      </c>
    </row>
    <row r="540" spans="1:5" s="1" customFormat="1" x14ac:dyDescent="0.15">
      <c r="A540" s="4">
        <v>538</v>
      </c>
      <c r="B540" s="4" t="s">
        <v>4</v>
      </c>
      <c r="C540" s="4" t="str">
        <f>"陈英"</f>
        <v>陈英</v>
      </c>
      <c r="D540" s="4" t="str">
        <f>"女"</f>
        <v>女</v>
      </c>
      <c r="E540" s="4" t="str">
        <f>"1997-03-08"</f>
        <v>1997-03-08</v>
      </c>
    </row>
    <row r="541" spans="1:5" s="1" customFormat="1" x14ac:dyDescent="0.15">
      <c r="A541" s="4">
        <v>539</v>
      </c>
      <c r="B541" s="4" t="s">
        <v>4</v>
      </c>
      <c r="C541" s="4" t="str">
        <f>"张华"</f>
        <v>张华</v>
      </c>
      <c r="D541" s="4" t="str">
        <f>"女"</f>
        <v>女</v>
      </c>
      <c r="E541" s="4" t="str">
        <f>"1997-08-18"</f>
        <v>1997-08-18</v>
      </c>
    </row>
    <row r="542" spans="1:5" s="1" customFormat="1" x14ac:dyDescent="0.15">
      <c r="A542" s="4">
        <v>540</v>
      </c>
      <c r="B542" s="4" t="s">
        <v>4</v>
      </c>
      <c r="C542" s="4" t="str">
        <f>"谢培容"</f>
        <v>谢培容</v>
      </c>
      <c r="D542" s="4" t="str">
        <f>"女"</f>
        <v>女</v>
      </c>
      <c r="E542" s="4" t="str">
        <f>"1995-06-14"</f>
        <v>1995-06-14</v>
      </c>
    </row>
    <row r="543" spans="1:5" s="1" customFormat="1" x14ac:dyDescent="0.15">
      <c r="A543" s="4">
        <v>541</v>
      </c>
      <c r="B543" s="4" t="s">
        <v>4</v>
      </c>
      <c r="C543" s="4" t="str">
        <f>"李楠"</f>
        <v>李楠</v>
      </c>
      <c r="D543" s="4" t="str">
        <f>"女"</f>
        <v>女</v>
      </c>
      <c r="E543" s="4" t="str">
        <f>"1992-04-27"</f>
        <v>1992-04-27</v>
      </c>
    </row>
    <row r="544" spans="1:5" s="1" customFormat="1" x14ac:dyDescent="0.15">
      <c r="A544" s="4">
        <v>542</v>
      </c>
      <c r="B544" s="4" t="s">
        <v>4</v>
      </c>
      <c r="C544" s="4" t="str">
        <f>"羊传伟"</f>
        <v>羊传伟</v>
      </c>
      <c r="D544" s="4" t="str">
        <f>"男"</f>
        <v>男</v>
      </c>
      <c r="E544" s="4" t="str">
        <f>"1997-08-20"</f>
        <v>1997-08-20</v>
      </c>
    </row>
    <row r="545" spans="1:5" s="1" customFormat="1" x14ac:dyDescent="0.15">
      <c r="A545" s="4">
        <v>543</v>
      </c>
      <c r="B545" s="4" t="s">
        <v>4</v>
      </c>
      <c r="C545" s="4" t="str">
        <f>"符艳梅"</f>
        <v>符艳梅</v>
      </c>
      <c r="D545" s="4" t="str">
        <f>"女"</f>
        <v>女</v>
      </c>
      <c r="E545" s="4" t="str">
        <f>"1997-10-27"</f>
        <v>1997-10-27</v>
      </c>
    </row>
    <row r="546" spans="1:5" s="1" customFormat="1" x14ac:dyDescent="0.15">
      <c r="A546" s="4">
        <v>544</v>
      </c>
      <c r="B546" s="4" t="s">
        <v>4</v>
      </c>
      <c r="C546" s="4" t="str">
        <f>"王春燕"</f>
        <v>王春燕</v>
      </c>
      <c r="D546" s="4" t="str">
        <f>"女"</f>
        <v>女</v>
      </c>
      <c r="E546" s="4" t="str">
        <f>"1996-01-16"</f>
        <v>1996-01-16</v>
      </c>
    </row>
    <row r="547" spans="1:5" s="1" customFormat="1" x14ac:dyDescent="0.15">
      <c r="A547" s="4">
        <v>545</v>
      </c>
      <c r="B547" s="4" t="s">
        <v>4</v>
      </c>
      <c r="C547" s="4" t="str">
        <f>"徐应田"</f>
        <v>徐应田</v>
      </c>
      <c r="D547" s="4" t="str">
        <f>"女"</f>
        <v>女</v>
      </c>
      <c r="E547" s="4" t="str">
        <f>"1996-03-07"</f>
        <v>1996-03-07</v>
      </c>
    </row>
    <row r="548" spans="1:5" s="1" customFormat="1" x14ac:dyDescent="0.15">
      <c r="A548" s="4">
        <v>546</v>
      </c>
      <c r="B548" s="4" t="s">
        <v>4</v>
      </c>
      <c r="C548" s="4" t="str">
        <f>"吴丽萍"</f>
        <v>吴丽萍</v>
      </c>
      <c r="D548" s="4" t="str">
        <f>"女"</f>
        <v>女</v>
      </c>
      <c r="E548" s="4" t="str">
        <f>"1995-11-07"</f>
        <v>1995-11-07</v>
      </c>
    </row>
    <row r="549" spans="1:5" s="1" customFormat="1" x14ac:dyDescent="0.15">
      <c r="A549" s="4">
        <v>547</v>
      </c>
      <c r="B549" s="4" t="s">
        <v>4</v>
      </c>
      <c r="C549" s="4" t="str">
        <f>"何家鹏"</f>
        <v>何家鹏</v>
      </c>
      <c r="D549" s="4" t="str">
        <f>"男"</f>
        <v>男</v>
      </c>
      <c r="E549" s="4" t="str">
        <f>"1995-12-16"</f>
        <v>1995-12-16</v>
      </c>
    </row>
    <row r="550" spans="1:5" s="1" customFormat="1" x14ac:dyDescent="0.15">
      <c r="A550" s="4">
        <v>548</v>
      </c>
      <c r="B550" s="4" t="s">
        <v>4</v>
      </c>
      <c r="C550" s="4" t="str">
        <f>"麦小菊"</f>
        <v>麦小菊</v>
      </c>
      <c r="D550" s="4" t="str">
        <f>"女"</f>
        <v>女</v>
      </c>
      <c r="E550" s="4" t="str">
        <f>"1995-12-26"</f>
        <v>1995-12-26</v>
      </c>
    </row>
    <row r="551" spans="1:5" s="1" customFormat="1" x14ac:dyDescent="0.15">
      <c r="A551" s="4">
        <v>549</v>
      </c>
      <c r="B551" s="4" t="s">
        <v>4</v>
      </c>
      <c r="C551" s="4" t="str">
        <f>"徐发吉"</f>
        <v>徐发吉</v>
      </c>
      <c r="D551" s="4" t="str">
        <f>"男"</f>
        <v>男</v>
      </c>
      <c r="E551" s="4" t="str">
        <f>"1995-12-10"</f>
        <v>1995-12-10</v>
      </c>
    </row>
    <row r="552" spans="1:5" s="1" customFormat="1" x14ac:dyDescent="0.15">
      <c r="A552" s="4">
        <v>550</v>
      </c>
      <c r="B552" s="4" t="s">
        <v>4</v>
      </c>
      <c r="C552" s="4" t="str">
        <f>"周巧强"</f>
        <v>周巧强</v>
      </c>
      <c r="D552" s="4" t="str">
        <f>"女"</f>
        <v>女</v>
      </c>
      <c r="E552" s="4" t="str">
        <f>"1995-12-20"</f>
        <v>1995-12-20</v>
      </c>
    </row>
    <row r="553" spans="1:5" s="1" customFormat="1" x14ac:dyDescent="0.15">
      <c r="A553" s="4">
        <v>551</v>
      </c>
      <c r="B553" s="4" t="s">
        <v>4</v>
      </c>
      <c r="C553" s="4" t="str">
        <f>"莫启燕"</f>
        <v>莫启燕</v>
      </c>
      <c r="D553" s="4" t="str">
        <f>"女"</f>
        <v>女</v>
      </c>
      <c r="E553" s="4" t="str">
        <f>"1993-11-23"</f>
        <v>1993-11-23</v>
      </c>
    </row>
    <row r="554" spans="1:5" s="1" customFormat="1" x14ac:dyDescent="0.15">
      <c r="A554" s="4">
        <v>552</v>
      </c>
      <c r="B554" s="4" t="s">
        <v>4</v>
      </c>
      <c r="C554" s="4" t="str">
        <f>"邵小萍"</f>
        <v>邵小萍</v>
      </c>
      <c r="D554" s="4" t="str">
        <f>"女"</f>
        <v>女</v>
      </c>
      <c r="E554" s="4" t="str">
        <f>"1996-03-06"</f>
        <v>1996-03-06</v>
      </c>
    </row>
    <row r="555" spans="1:5" s="1" customFormat="1" x14ac:dyDescent="0.15">
      <c r="A555" s="4">
        <v>553</v>
      </c>
      <c r="B555" s="4" t="s">
        <v>4</v>
      </c>
      <c r="C555" s="4" t="str">
        <f>"周梅英"</f>
        <v>周梅英</v>
      </c>
      <c r="D555" s="4" t="str">
        <f>"女"</f>
        <v>女</v>
      </c>
      <c r="E555" s="4" t="str">
        <f>"1995-11-26"</f>
        <v>1995-11-26</v>
      </c>
    </row>
    <row r="556" spans="1:5" s="1" customFormat="1" x14ac:dyDescent="0.15">
      <c r="A556" s="4">
        <v>554</v>
      </c>
      <c r="B556" s="4" t="s">
        <v>4</v>
      </c>
      <c r="C556" s="4" t="str">
        <f>"吴婉依"</f>
        <v>吴婉依</v>
      </c>
      <c r="D556" s="4" t="str">
        <f>"女"</f>
        <v>女</v>
      </c>
      <c r="E556" s="4" t="str">
        <f>"1995-03-26"</f>
        <v>1995-03-26</v>
      </c>
    </row>
    <row r="557" spans="1:5" s="1" customFormat="1" x14ac:dyDescent="0.15">
      <c r="A557" s="4">
        <v>555</v>
      </c>
      <c r="B557" s="4" t="s">
        <v>4</v>
      </c>
      <c r="C557" s="4" t="str">
        <f>"林婷"</f>
        <v>林婷</v>
      </c>
      <c r="D557" s="4" t="str">
        <f>"女"</f>
        <v>女</v>
      </c>
      <c r="E557" s="4" t="str">
        <f>"1996-04-14"</f>
        <v>1996-04-14</v>
      </c>
    </row>
    <row r="558" spans="1:5" s="1" customFormat="1" x14ac:dyDescent="0.15">
      <c r="A558" s="4">
        <v>556</v>
      </c>
      <c r="B558" s="4" t="s">
        <v>4</v>
      </c>
      <c r="C558" s="4" t="str">
        <f>"林卉丹"</f>
        <v>林卉丹</v>
      </c>
      <c r="D558" s="4" t="str">
        <f>"女"</f>
        <v>女</v>
      </c>
      <c r="E558" s="4" t="str">
        <f>"1996-11-16"</f>
        <v>1996-11-16</v>
      </c>
    </row>
    <row r="559" spans="1:5" s="1" customFormat="1" x14ac:dyDescent="0.15">
      <c r="A559" s="4">
        <v>557</v>
      </c>
      <c r="B559" s="4" t="s">
        <v>4</v>
      </c>
      <c r="C559" s="4" t="str">
        <f>"蔡斌"</f>
        <v>蔡斌</v>
      </c>
      <c r="D559" s="4" t="str">
        <f>"男"</f>
        <v>男</v>
      </c>
      <c r="E559" s="4" t="str">
        <f>"1995-11-13"</f>
        <v>1995-11-13</v>
      </c>
    </row>
    <row r="560" spans="1:5" s="1" customFormat="1" x14ac:dyDescent="0.15">
      <c r="A560" s="4">
        <v>558</v>
      </c>
      <c r="B560" s="4" t="s">
        <v>4</v>
      </c>
      <c r="C560" s="4" t="str">
        <f>"谢小芸"</f>
        <v>谢小芸</v>
      </c>
      <c r="D560" s="4" t="str">
        <f>"女"</f>
        <v>女</v>
      </c>
      <c r="E560" s="4" t="str">
        <f>"1994-10-28"</f>
        <v>1994-10-28</v>
      </c>
    </row>
    <row r="561" spans="1:5" s="1" customFormat="1" x14ac:dyDescent="0.15">
      <c r="A561" s="4">
        <v>559</v>
      </c>
      <c r="B561" s="4" t="s">
        <v>4</v>
      </c>
      <c r="C561" s="4" t="str">
        <f>"吴慧"</f>
        <v>吴慧</v>
      </c>
      <c r="D561" s="4" t="str">
        <f>"女"</f>
        <v>女</v>
      </c>
      <c r="E561" s="4" t="str">
        <f>"1996-11-21"</f>
        <v>1996-11-21</v>
      </c>
    </row>
    <row r="562" spans="1:5" s="1" customFormat="1" x14ac:dyDescent="0.15">
      <c r="A562" s="4">
        <v>560</v>
      </c>
      <c r="B562" s="4" t="s">
        <v>4</v>
      </c>
      <c r="C562" s="4" t="str">
        <f>"邓小英"</f>
        <v>邓小英</v>
      </c>
      <c r="D562" s="4" t="str">
        <f>"女"</f>
        <v>女</v>
      </c>
      <c r="E562" s="4" t="str">
        <f>"1992-04-13"</f>
        <v>1992-04-13</v>
      </c>
    </row>
    <row r="563" spans="1:5" s="1" customFormat="1" x14ac:dyDescent="0.15">
      <c r="A563" s="4">
        <v>561</v>
      </c>
      <c r="B563" s="4" t="s">
        <v>4</v>
      </c>
      <c r="C563" s="4" t="str">
        <f>"薛婆保"</f>
        <v>薛婆保</v>
      </c>
      <c r="D563" s="4" t="str">
        <f>"女"</f>
        <v>女</v>
      </c>
      <c r="E563" s="4" t="str">
        <f>"1994-10-21"</f>
        <v>1994-10-21</v>
      </c>
    </row>
    <row r="564" spans="1:5" s="1" customFormat="1" x14ac:dyDescent="0.15">
      <c r="A564" s="4">
        <v>562</v>
      </c>
      <c r="B564" s="4" t="s">
        <v>4</v>
      </c>
      <c r="C564" s="4" t="str">
        <f>"黄国琴"</f>
        <v>黄国琴</v>
      </c>
      <c r="D564" s="4" t="str">
        <f>"女"</f>
        <v>女</v>
      </c>
      <c r="E564" s="4" t="str">
        <f>"1996-10-05"</f>
        <v>1996-10-05</v>
      </c>
    </row>
    <row r="565" spans="1:5" s="1" customFormat="1" x14ac:dyDescent="0.15">
      <c r="A565" s="4">
        <v>563</v>
      </c>
      <c r="B565" s="4" t="s">
        <v>4</v>
      </c>
      <c r="C565" s="4" t="str">
        <f>"唐全"</f>
        <v>唐全</v>
      </c>
      <c r="D565" s="4" t="str">
        <f>"男"</f>
        <v>男</v>
      </c>
      <c r="E565" s="4" t="str">
        <f>"1997-04-04"</f>
        <v>1997-04-04</v>
      </c>
    </row>
    <row r="566" spans="1:5" s="1" customFormat="1" x14ac:dyDescent="0.15">
      <c r="A566" s="4">
        <v>564</v>
      </c>
      <c r="B566" s="4" t="s">
        <v>4</v>
      </c>
      <c r="C566" s="4" t="str">
        <f>"代小梅"</f>
        <v>代小梅</v>
      </c>
      <c r="D566" s="4" t="str">
        <f>"女"</f>
        <v>女</v>
      </c>
      <c r="E566" s="4" t="str">
        <f>"1993-03-13"</f>
        <v>1993-03-13</v>
      </c>
    </row>
    <row r="567" spans="1:5" s="1" customFormat="1" x14ac:dyDescent="0.15">
      <c r="A567" s="4">
        <v>565</v>
      </c>
      <c r="B567" s="4" t="s">
        <v>4</v>
      </c>
      <c r="C567" s="4" t="str">
        <f>"吉才红"</f>
        <v>吉才红</v>
      </c>
      <c r="D567" s="4" t="str">
        <f>"女"</f>
        <v>女</v>
      </c>
      <c r="E567" s="4" t="str">
        <f>"1995-01-19"</f>
        <v>1995-01-19</v>
      </c>
    </row>
    <row r="568" spans="1:5" s="1" customFormat="1" x14ac:dyDescent="0.15">
      <c r="A568" s="4">
        <v>566</v>
      </c>
      <c r="B568" s="4" t="s">
        <v>4</v>
      </c>
      <c r="C568" s="4" t="str">
        <f>"黄丽升"</f>
        <v>黄丽升</v>
      </c>
      <c r="D568" s="4" t="str">
        <f>"女"</f>
        <v>女</v>
      </c>
      <c r="E568" s="4" t="str">
        <f>"1993-10-15"</f>
        <v>1993-10-15</v>
      </c>
    </row>
    <row r="569" spans="1:5" s="1" customFormat="1" x14ac:dyDescent="0.15">
      <c r="A569" s="4">
        <v>567</v>
      </c>
      <c r="B569" s="4" t="s">
        <v>4</v>
      </c>
      <c r="C569" s="4" t="str">
        <f>"何资颖"</f>
        <v>何资颖</v>
      </c>
      <c r="D569" s="4" t="str">
        <f>"女"</f>
        <v>女</v>
      </c>
      <c r="E569" s="4" t="str">
        <f>"1996-08-19"</f>
        <v>1996-08-19</v>
      </c>
    </row>
    <row r="570" spans="1:5" s="1" customFormat="1" x14ac:dyDescent="0.15">
      <c r="A570" s="4">
        <v>568</v>
      </c>
      <c r="B570" s="4" t="s">
        <v>4</v>
      </c>
      <c r="C570" s="4" t="str">
        <f>"蔡婷"</f>
        <v>蔡婷</v>
      </c>
      <c r="D570" s="4" t="str">
        <f>"女"</f>
        <v>女</v>
      </c>
      <c r="E570" s="4" t="str">
        <f>"1997-10-07"</f>
        <v>1997-10-07</v>
      </c>
    </row>
    <row r="571" spans="1:5" s="1" customFormat="1" x14ac:dyDescent="0.15">
      <c r="A571" s="4">
        <v>569</v>
      </c>
      <c r="B571" s="4" t="s">
        <v>4</v>
      </c>
      <c r="C571" s="4" t="str">
        <f>"龙欢欢"</f>
        <v>龙欢欢</v>
      </c>
      <c r="D571" s="4" t="str">
        <f>"女"</f>
        <v>女</v>
      </c>
      <c r="E571" s="4" t="str">
        <f>"1996-12-01"</f>
        <v>1996-12-01</v>
      </c>
    </row>
    <row r="572" spans="1:5" s="1" customFormat="1" x14ac:dyDescent="0.15">
      <c r="A572" s="4">
        <v>570</v>
      </c>
      <c r="B572" s="4" t="s">
        <v>4</v>
      </c>
      <c r="C572" s="4" t="str">
        <f>"薛伟积"</f>
        <v>薛伟积</v>
      </c>
      <c r="D572" s="4" t="str">
        <f>"女"</f>
        <v>女</v>
      </c>
      <c r="E572" s="4" t="str">
        <f>"1994-01-28"</f>
        <v>1994-01-28</v>
      </c>
    </row>
    <row r="573" spans="1:5" s="1" customFormat="1" x14ac:dyDescent="0.15">
      <c r="A573" s="4">
        <v>571</v>
      </c>
      <c r="B573" s="4" t="s">
        <v>4</v>
      </c>
      <c r="C573" s="4" t="str">
        <f>"罗全迷"</f>
        <v>罗全迷</v>
      </c>
      <c r="D573" s="4" t="str">
        <f>"女"</f>
        <v>女</v>
      </c>
      <c r="E573" s="4" t="str">
        <f>"1996-07-20"</f>
        <v>1996-07-20</v>
      </c>
    </row>
    <row r="574" spans="1:5" s="1" customFormat="1" x14ac:dyDescent="0.15">
      <c r="A574" s="4">
        <v>572</v>
      </c>
      <c r="B574" s="4" t="s">
        <v>4</v>
      </c>
      <c r="C574" s="4" t="str">
        <f>"李助桂"</f>
        <v>李助桂</v>
      </c>
      <c r="D574" s="4" t="str">
        <f>"女"</f>
        <v>女</v>
      </c>
      <c r="E574" s="4" t="str">
        <f>"1998-02-06"</f>
        <v>1998-02-06</v>
      </c>
    </row>
    <row r="575" spans="1:5" s="1" customFormat="1" x14ac:dyDescent="0.15">
      <c r="A575" s="4">
        <v>573</v>
      </c>
      <c r="B575" s="4" t="s">
        <v>4</v>
      </c>
      <c r="C575" s="4" t="str">
        <f>"符冬梅"</f>
        <v>符冬梅</v>
      </c>
      <c r="D575" s="4" t="str">
        <f>"女"</f>
        <v>女</v>
      </c>
      <c r="E575" s="4" t="str">
        <f>"1997-01-02"</f>
        <v>1997-01-02</v>
      </c>
    </row>
    <row r="576" spans="1:5" s="1" customFormat="1" x14ac:dyDescent="0.15">
      <c r="A576" s="4">
        <v>574</v>
      </c>
      <c r="B576" s="4" t="s">
        <v>4</v>
      </c>
      <c r="C576" s="4" t="str">
        <f>"罗莘"</f>
        <v>罗莘</v>
      </c>
      <c r="D576" s="4" t="str">
        <f>"女"</f>
        <v>女</v>
      </c>
      <c r="E576" s="4" t="str">
        <f>"1996-12-17"</f>
        <v>1996-12-17</v>
      </c>
    </row>
    <row r="577" spans="1:5" s="1" customFormat="1" x14ac:dyDescent="0.15">
      <c r="A577" s="4">
        <v>575</v>
      </c>
      <c r="B577" s="4" t="s">
        <v>4</v>
      </c>
      <c r="C577" s="4" t="str">
        <f>"王雅婷"</f>
        <v>王雅婷</v>
      </c>
      <c r="D577" s="4" t="str">
        <f>"女"</f>
        <v>女</v>
      </c>
      <c r="E577" s="4" t="str">
        <f>"1996-09-21"</f>
        <v>1996-09-21</v>
      </c>
    </row>
    <row r="578" spans="1:5" s="1" customFormat="1" x14ac:dyDescent="0.15">
      <c r="A578" s="4">
        <v>576</v>
      </c>
      <c r="B578" s="4" t="s">
        <v>4</v>
      </c>
      <c r="C578" s="4" t="str">
        <f>"周亚莲"</f>
        <v>周亚莲</v>
      </c>
      <c r="D578" s="4" t="str">
        <f>"女"</f>
        <v>女</v>
      </c>
      <c r="E578" s="4" t="str">
        <f>"1995-07-21"</f>
        <v>1995-07-21</v>
      </c>
    </row>
    <row r="579" spans="1:5" s="1" customFormat="1" x14ac:dyDescent="0.15">
      <c r="A579" s="4">
        <v>577</v>
      </c>
      <c r="B579" s="4" t="s">
        <v>4</v>
      </c>
      <c r="C579" s="4" t="str">
        <f>"李丽川"</f>
        <v>李丽川</v>
      </c>
      <c r="D579" s="4" t="str">
        <f>"女"</f>
        <v>女</v>
      </c>
      <c r="E579" s="4" t="str">
        <f>"1997-09-10"</f>
        <v>1997-09-10</v>
      </c>
    </row>
    <row r="580" spans="1:5" s="1" customFormat="1" x14ac:dyDescent="0.15">
      <c r="A580" s="4">
        <v>578</v>
      </c>
      <c r="B580" s="4" t="s">
        <v>4</v>
      </c>
      <c r="C580" s="4" t="str">
        <f>"杨婷"</f>
        <v>杨婷</v>
      </c>
      <c r="D580" s="4" t="str">
        <f>"女"</f>
        <v>女</v>
      </c>
      <c r="E580" s="4" t="str">
        <f>"1998-04-26"</f>
        <v>1998-04-26</v>
      </c>
    </row>
    <row r="581" spans="1:5" s="1" customFormat="1" x14ac:dyDescent="0.15">
      <c r="A581" s="4">
        <v>579</v>
      </c>
      <c r="B581" s="4" t="s">
        <v>4</v>
      </c>
      <c r="C581" s="4" t="str">
        <f>"林华影"</f>
        <v>林华影</v>
      </c>
      <c r="D581" s="4" t="str">
        <f>"女"</f>
        <v>女</v>
      </c>
      <c r="E581" s="4" t="str">
        <f>"1996-08-27"</f>
        <v>1996-08-27</v>
      </c>
    </row>
    <row r="582" spans="1:5" s="1" customFormat="1" x14ac:dyDescent="0.15">
      <c r="A582" s="4">
        <v>580</v>
      </c>
      <c r="B582" s="4" t="s">
        <v>4</v>
      </c>
      <c r="C582" s="4" t="str">
        <f>"何惠芬"</f>
        <v>何惠芬</v>
      </c>
      <c r="D582" s="4" t="str">
        <f>"女"</f>
        <v>女</v>
      </c>
      <c r="E582" s="4" t="str">
        <f>"1994-12-21"</f>
        <v>1994-12-21</v>
      </c>
    </row>
    <row r="583" spans="1:5" s="1" customFormat="1" x14ac:dyDescent="0.15">
      <c r="A583" s="4">
        <v>581</v>
      </c>
      <c r="B583" s="4" t="s">
        <v>4</v>
      </c>
      <c r="C583" s="4" t="str">
        <f>"黄端杰"</f>
        <v>黄端杰</v>
      </c>
      <c r="D583" s="4" t="str">
        <f>"男"</f>
        <v>男</v>
      </c>
      <c r="E583" s="4" t="str">
        <f>"1995-07-26"</f>
        <v>1995-07-26</v>
      </c>
    </row>
    <row r="584" spans="1:5" s="1" customFormat="1" x14ac:dyDescent="0.15">
      <c r="A584" s="4">
        <v>582</v>
      </c>
      <c r="B584" s="4" t="s">
        <v>4</v>
      </c>
      <c r="C584" s="4" t="str">
        <f>"陈秀香"</f>
        <v>陈秀香</v>
      </c>
      <c r="D584" s="4" t="str">
        <f>"女"</f>
        <v>女</v>
      </c>
      <c r="E584" s="4" t="str">
        <f>"1995-10-28"</f>
        <v>1995-10-28</v>
      </c>
    </row>
    <row r="585" spans="1:5" s="1" customFormat="1" x14ac:dyDescent="0.15">
      <c r="A585" s="4">
        <v>583</v>
      </c>
      <c r="B585" s="4" t="s">
        <v>4</v>
      </c>
      <c r="C585" s="4" t="str">
        <f>"潘林潇"</f>
        <v>潘林潇</v>
      </c>
      <c r="D585" s="4" t="str">
        <f>"男"</f>
        <v>男</v>
      </c>
      <c r="E585" s="4" t="str">
        <f>"1993-07-18"</f>
        <v>1993-07-18</v>
      </c>
    </row>
    <row r="586" spans="1:5" s="1" customFormat="1" x14ac:dyDescent="0.15">
      <c r="A586" s="4">
        <v>584</v>
      </c>
      <c r="B586" s="4" t="s">
        <v>4</v>
      </c>
      <c r="C586" s="4" t="str">
        <f>"王怡"</f>
        <v>王怡</v>
      </c>
      <c r="D586" s="4" t="str">
        <f>"女"</f>
        <v>女</v>
      </c>
      <c r="E586" s="4" t="str">
        <f>"1996-03-20"</f>
        <v>1996-03-20</v>
      </c>
    </row>
    <row r="587" spans="1:5" s="1" customFormat="1" x14ac:dyDescent="0.15">
      <c r="A587" s="4">
        <v>585</v>
      </c>
      <c r="B587" s="4" t="s">
        <v>4</v>
      </c>
      <c r="C587" s="4" t="str">
        <f>"谢克振"</f>
        <v>谢克振</v>
      </c>
      <c r="D587" s="4" t="str">
        <f>"女"</f>
        <v>女</v>
      </c>
      <c r="E587" s="4" t="str">
        <f>"1994-02-25"</f>
        <v>1994-02-25</v>
      </c>
    </row>
    <row r="588" spans="1:5" s="1" customFormat="1" x14ac:dyDescent="0.15">
      <c r="A588" s="4">
        <v>586</v>
      </c>
      <c r="B588" s="4" t="s">
        <v>4</v>
      </c>
      <c r="C588" s="4" t="str">
        <f>"王妍晶"</f>
        <v>王妍晶</v>
      </c>
      <c r="D588" s="4" t="str">
        <f>"女"</f>
        <v>女</v>
      </c>
      <c r="E588" s="4" t="str">
        <f>"1995-10-08"</f>
        <v>1995-10-08</v>
      </c>
    </row>
    <row r="589" spans="1:5" s="1" customFormat="1" x14ac:dyDescent="0.15">
      <c r="A589" s="4">
        <v>587</v>
      </c>
      <c r="B589" s="4" t="s">
        <v>4</v>
      </c>
      <c r="C589" s="4" t="str">
        <f>"范传娜"</f>
        <v>范传娜</v>
      </c>
      <c r="D589" s="4" t="str">
        <f>"女"</f>
        <v>女</v>
      </c>
      <c r="E589" s="4" t="str">
        <f>"1996-05-02"</f>
        <v>1996-05-02</v>
      </c>
    </row>
    <row r="590" spans="1:5" s="1" customFormat="1" x14ac:dyDescent="0.15">
      <c r="A590" s="4">
        <v>588</v>
      </c>
      <c r="B590" s="4" t="s">
        <v>4</v>
      </c>
      <c r="C590" s="4" t="str">
        <f>"陈彩蝶"</f>
        <v>陈彩蝶</v>
      </c>
      <c r="D590" s="4" t="str">
        <f>"女"</f>
        <v>女</v>
      </c>
      <c r="E590" s="4" t="str">
        <f>"1995-08-04"</f>
        <v>1995-08-04</v>
      </c>
    </row>
    <row r="591" spans="1:5" s="1" customFormat="1" x14ac:dyDescent="0.15">
      <c r="A591" s="4">
        <v>589</v>
      </c>
      <c r="B591" s="4" t="s">
        <v>4</v>
      </c>
      <c r="C591" s="4" t="str">
        <f>"盘海兰"</f>
        <v>盘海兰</v>
      </c>
      <c r="D591" s="4" t="str">
        <f>"女"</f>
        <v>女</v>
      </c>
      <c r="E591" s="4" t="str">
        <f>"1994-12-25"</f>
        <v>1994-12-25</v>
      </c>
    </row>
    <row r="592" spans="1:5" s="1" customFormat="1" x14ac:dyDescent="0.15">
      <c r="A592" s="4">
        <v>590</v>
      </c>
      <c r="B592" s="4" t="s">
        <v>4</v>
      </c>
      <c r="C592" s="4" t="str">
        <f>"申天天"</f>
        <v>申天天</v>
      </c>
      <c r="D592" s="4" t="str">
        <f>"女"</f>
        <v>女</v>
      </c>
      <c r="E592" s="4" t="str">
        <f>"1993-06-08"</f>
        <v>1993-06-08</v>
      </c>
    </row>
    <row r="593" spans="1:5" s="1" customFormat="1" x14ac:dyDescent="0.15">
      <c r="A593" s="4">
        <v>591</v>
      </c>
      <c r="B593" s="4" t="s">
        <v>4</v>
      </c>
      <c r="C593" s="4" t="str">
        <f>"王晓娜"</f>
        <v>王晓娜</v>
      </c>
      <c r="D593" s="4" t="str">
        <f>"女"</f>
        <v>女</v>
      </c>
      <c r="E593" s="4" t="str">
        <f>"1995-09-10"</f>
        <v>1995-09-10</v>
      </c>
    </row>
    <row r="594" spans="1:5" s="1" customFormat="1" x14ac:dyDescent="0.15">
      <c r="A594" s="4">
        <v>592</v>
      </c>
      <c r="B594" s="4" t="s">
        <v>4</v>
      </c>
      <c r="C594" s="4" t="str">
        <f>"彭庆"</f>
        <v>彭庆</v>
      </c>
      <c r="D594" s="4" t="str">
        <f>"女"</f>
        <v>女</v>
      </c>
      <c r="E594" s="4" t="str">
        <f>"1997-02-09"</f>
        <v>1997-02-09</v>
      </c>
    </row>
    <row r="595" spans="1:5" s="1" customFormat="1" x14ac:dyDescent="0.15">
      <c r="A595" s="4">
        <v>593</v>
      </c>
      <c r="B595" s="4" t="s">
        <v>4</v>
      </c>
      <c r="C595" s="4" t="str">
        <f>"张青霞"</f>
        <v>张青霞</v>
      </c>
      <c r="D595" s="4" t="str">
        <f>"女"</f>
        <v>女</v>
      </c>
      <c r="E595" s="4" t="str">
        <f>"1994-09-16"</f>
        <v>1994-09-16</v>
      </c>
    </row>
    <row r="596" spans="1:5" s="1" customFormat="1" x14ac:dyDescent="0.15">
      <c r="A596" s="4">
        <v>594</v>
      </c>
      <c r="B596" s="4" t="s">
        <v>4</v>
      </c>
      <c r="C596" s="4" t="str">
        <f>"刘青霞"</f>
        <v>刘青霞</v>
      </c>
      <c r="D596" s="4" t="str">
        <f>"女"</f>
        <v>女</v>
      </c>
      <c r="E596" s="4" t="str">
        <f>"1995-05-14"</f>
        <v>1995-05-14</v>
      </c>
    </row>
    <row r="597" spans="1:5" s="1" customFormat="1" x14ac:dyDescent="0.15">
      <c r="A597" s="4">
        <v>595</v>
      </c>
      <c r="B597" s="4" t="s">
        <v>4</v>
      </c>
      <c r="C597" s="4" t="str">
        <f>"梁雅红"</f>
        <v>梁雅红</v>
      </c>
      <c r="D597" s="4" t="str">
        <f>"女"</f>
        <v>女</v>
      </c>
      <c r="E597" s="4" t="str">
        <f>"1996-12-27"</f>
        <v>1996-12-27</v>
      </c>
    </row>
    <row r="598" spans="1:5" s="1" customFormat="1" x14ac:dyDescent="0.15">
      <c r="A598" s="4">
        <v>596</v>
      </c>
      <c r="B598" s="4" t="s">
        <v>4</v>
      </c>
      <c r="C598" s="4" t="str">
        <f>"温小宁"</f>
        <v>温小宁</v>
      </c>
      <c r="D598" s="4" t="str">
        <f>"女"</f>
        <v>女</v>
      </c>
      <c r="E598" s="4" t="str">
        <f>"1996-05-29"</f>
        <v>1996-05-29</v>
      </c>
    </row>
    <row r="599" spans="1:5" s="1" customFormat="1" x14ac:dyDescent="0.15">
      <c r="A599" s="4">
        <v>597</v>
      </c>
      <c r="B599" s="4" t="s">
        <v>4</v>
      </c>
      <c r="C599" s="4" t="str">
        <f>"陈娜"</f>
        <v>陈娜</v>
      </c>
      <c r="D599" s="4" t="str">
        <f>"女"</f>
        <v>女</v>
      </c>
      <c r="E599" s="4" t="str">
        <f>"1995-10-29"</f>
        <v>1995-10-29</v>
      </c>
    </row>
    <row r="600" spans="1:5" s="1" customFormat="1" x14ac:dyDescent="0.15">
      <c r="A600" s="4">
        <v>598</v>
      </c>
      <c r="B600" s="4" t="s">
        <v>4</v>
      </c>
      <c r="C600" s="4" t="str">
        <f>"陈丽蕻"</f>
        <v>陈丽蕻</v>
      </c>
      <c r="D600" s="4" t="str">
        <f>"女"</f>
        <v>女</v>
      </c>
      <c r="E600" s="4" t="str">
        <f>"1997-12-21"</f>
        <v>1997-12-21</v>
      </c>
    </row>
    <row r="601" spans="1:5" s="1" customFormat="1" x14ac:dyDescent="0.15">
      <c r="A601" s="4">
        <v>599</v>
      </c>
      <c r="B601" s="4" t="s">
        <v>4</v>
      </c>
      <c r="C601" s="4" t="str">
        <f>"蔡文静"</f>
        <v>蔡文静</v>
      </c>
      <c r="D601" s="4" t="str">
        <f>"女"</f>
        <v>女</v>
      </c>
      <c r="E601" s="4" t="str">
        <f>"1996-05-03"</f>
        <v>1996-05-03</v>
      </c>
    </row>
    <row r="602" spans="1:5" s="1" customFormat="1" x14ac:dyDescent="0.15">
      <c r="A602" s="4">
        <v>600</v>
      </c>
      <c r="B602" s="4" t="s">
        <v>4</v>
      </c>
      <c r="C602" s="4" t="str">
        <f>"叶焕君"</f>
        <v>叶焕君</v>
      </c>
      <c r="D602" s="4" t="str">
        <f>"女"</f>
        <v>女</v>
      </c>
      <c r="E602" s="4" t="str">
        <f>"1998-01-10"</f>
        <v>1998-01-10</v>
      </c>
    </row>
    <row r="603" spans="1:5" s="1" customFormat="1" x14ac:dyDescent="0.15">
      <c r="A603" s="4">
        <v>601</v>
      </c>
      <c r="B603" s="4" t="s">
        <v>4</v>
      </c>
      <c r="C603" s="4" t="str">
        <f>"王材升"</f>
        <v>王材升</v>
      </c>
      <c r="D603" s="4" t="str">
        <f>"女"</f>
        <v>女</v>
      </c>
      <c r="E603" s="4" t="str">
        <f>"1995-08-13"</f>
        <v>1995-08-13</v>
      </c>
    </row>
    <row r="604" spans="1:5" s="1" customFormat="1" x14ac:dyDescent="0.15">
      <c r="A604" s="4">
        <v>602</v>
      </c>
      <c r="B604" s="4" t="s">
        <v>4</v>
      </c>
      <c r="C604" s="4" t="str">
        <f>"符淑娇"</f>
        <v>符淑娇</v>
      </c>
      <c r="D604" s="4" t="str">
        <f>"女"</f>
        <v>女</v>
      </c>
      <c r="E604" s="4" t="str">
        <f>"1997-01-08"</f>
        <v>1997-01-08</v>
      </c>
    </row>
    <row r="605" spans="1:5" s="1" customFormat="1" x14ac:dyDescent="0.15">
      <c r="A605" s="4">
        <v>603</v>
      </c>
      <c r="B605" s="4" t="s">
        <v>4</v>
      </c>
      <c r="C605" s="4" t="str">
        <f>"李景威"</f>
        <v>李景威</v>
      </c>
      <c r="D605" s="4" t="str">
        <f>"男"</f>
        <v>男</v>
      </c>
      <c r="E605" s="4" t="str">
        <f>"1997-10-07"</f>
        <v>1997-10-07</v>
      </c>
    </row>
    <row r="606" spans="1:5" s="1" customFormat="1" x14ac:dyDescent="0.15">
      <c r="A606" s="4">
        <v>604</v>
      </c>
      <c r="B606" s="4" t="s">
        <v>4</v>
      </c>
      <c r="C606" s="4" t="str">
        <f>"许毅光"</f>
        <v>许毅光</v>
      </c>
      <c r="D606" s="4" t="str">
        <f>"男"</f>
        <v>男</v>
      </c>
      <c r="E606" s="4" t="str">
        <f>"1996-06-25"</f>
        <v>1996-06-25</v>
      </c>
    </row>
    <row r="607" spans="1:5" s="1" customFormat="1" x14ac:dyDescent="0.15">
      <c r="A607" s="4">
        <v>605</v>
      </c>
      <c r="B607" s="4" t="s">
        <v>4</v>
      </c>
      <c r="C607" s="4" t="str">
        <f>"杨小丹"</f>
        <v>杨小丹</v>
      </c>
      <c r="D607" s="4" t="str">
        <f>"女"</f>
        <v>女</v>
      </c>
      <c r="E607" s="4" t="str">
        <f>"1996-05-09"</f>
        <v>1996-05-09</v>
      </c>
    </row>
    <row r="608" spans="1:5" s="1" customFormat="1" x14ac:dyDescent="0.15">
      <c r="A608" s="4">
        <v>606</v>
      </c>
      <c r="B608" s="4" t="s">
        <v>4</v>
      </c>
      <c r="C608" s="4" t="str">
        <f>"黄倩"</f>
        <v>黄倩</v>
      </c>
      <c r="D608" s="4" t="str">
        <f>"女"</f>
        <v>女</v>
      </c>
      <c r="E608" s="4" t="str">
        <f>"1999-07-05"</f>
        <v>1999-07-05</v>
      </c>
    </row>
    <row r="609" spans="1:5" s="1" customFormat="1" x14ac:dyDescent="0.15">
      <c r="A609" s="4">
        <v>607</v>
      </c>
      <c r="B609" s="4" t="s">
        <v>4</v>
      </c>
      <c r="C609" s="4" t="str">
        <f>"黎维丽"</f>
        <v>黎维丽</v>
      </c>
      <c r="D609" s="4" t="str">
        <f>"女"</f>
        <v>女</v>
      </c>
      <c r="E609" s="4" t="str">
        <f>"1994-08-18"</f>
        <v>1994-08-18</v>
      </c>
    </row>
    <row r="610" spans="1:5" s="1" customFormat="1" x14ac:dyDescent="0.15">
      <c r="A610" s="4">
        <v>608</v>
      </c>
      <c r="B610" s="4" t="s">
        <v>4</v>
      </c>
      <c r="C610" s="4" t="str">
        <f>"陈喜迎"</f>
        <v>陈喜迎</v>
      </c>
      <c r="D610" s="4" t="str">
        <f>"女"</f>
        <v>女</v>
      </c>
      <c r="E610" s="4" t="str">
        <f>"1997-01-28"</f>
        <v>1997-01-28</v>
      </c>
    </row>
    <row r="611" spans="1:5" s="1" customFormat="1" x14ac:dyDescent="0.15">
      <c r="A611" s="4">
        <v>609</v>
      </c>
      <c r="B611" s="4" t="s">
        <v>4</v>
      </c>
      <c r="C611" s="4" t="str">
        <f>"徐长女"</f>
        <v>徐长女</v>
      </c>
      <c r="D611" s="4" t="str">
        <f>"女"</f>
        <v>女</v>
      </c>
      <c r="E611" s="4" t="str">
        <f>"1993-06-14"</f>
        <v>1993-06-14</v>
      </c>
    </row>
    <row r="612" spans="1:5" s="1" customFormat="1" x14ac:dyDescent="0.15">
      <c r="A612" s="4">
        <v>610</v>
      </c>
      <c r="B612" s="4" t="s">
        <v>4</v>
      </c>
      <c r="C612" s="4" t="str">
        <f>"冯慧婷"</f>
        <v>冯慧婷</v>
      </c>
      <c r="D612" s="4" t="str">
        <f>"女"</f>
        <v>女</v>
      </c>
      <c r="E612" s="4" t="str">
        <f>"1995-11-06"</f>
        <v>1995-11-06</v>
      </c>
    </row>
    <row r="613" spans="1:5" s="1" customFormat="1" x14ac:dyDescent="0.15">
      <c r="A613" s="4">
        <v>611</v>
      </c>
      <c r="B613" s="4" t="s">
        <v>4</v>
      </c>
      <c r="C613" s="4" t="str">
        <f>"郑庆玲"</f>
        <v>郑庆玲</v>
      </c>
      <c r="D613" s="4" t="str">
        <f>"女"</f>
        <v>女</v>
      </c>
      <c r="E613" s="4" t="str">
        <f>"1993-09-12"</f>
        <v>1993-09-12</v>
      </c>
    </row>
    <row r="614" spans="1:5" s="1" customFormat="1" x14ac:dyDescent="0.15">
      <c r="A614" s="4">
        <v>612</v>
      </c>
      <c r="B614" s="4" t="s">
        <v>4</v>
      </c>
      <c r="C614" s="4" t="str">
        <f>"曾光妍"</f>
        <v>曾光妍</v>
      </c>
      <c r="D614" s="4" t="str">
        <f>"女"</f>
        <v>女</v>
      </c>
      <c r="E614" s="4" t="str">
        <f>"1996-12-08"</f>
        <v>1996-12-08</v>
      </c>
    </row>
    <row r="615" spans="1:5" s="1" customFormat="1" x14ac:dyDescent="0.15">
      <c r="A615" s="4">
        <v>613</v>
      </c>
      <c r="B615" s="4" t="s">
        <v>4</v>
      </c>
      <c r="C615" s="4" t="str">
        <f>"林小晶"</f>
        <v>林小晶</v>
      </c>
      <c r="D615" s="4" t="str">
        <f>"女"</f>
        <v>女</v>
      </c>
      <c r="E615" s="4" t="str">
        <f>"1995-02-22"</f>
        <v>1995-02-22</v>
      </c>
    </row>
    <row r="616" spans="1:5" s="1" customFormat="1" x14ac:dyDescent="0.15">
      <c r="A616" s="4">
        <v>614</v>
      </c>
      <c r="B616" s="4" t="s">
        <v>4</v>
      </c>
      <c r="C616" s="4" t="str">
        <f>"唐杨柳"</f>
        <v>唐杨柳</v>
      </c>
      <c r="D616" s="4" t="str">
        <f>"女"</f>
        <v>女</v>
      </c>
      <c r="E616" s="4" t="str">
        <f>"1997-02-23"</f>
        <v>1997-02-23</v>
      </c>
    </row>
    <row r="617" spans="1:5" s="1" customFormat="1" x14ac:dyDescent="0.15">
      <c r="A617" s="4">
        <v>615</v>
      </c>
      <c r="B617" s="4" t="s">
        <v>4</v>
      </c>
      <c r="C617" s="4" t="str">
        <f>"王愉"</f>
        <v>王愉</v>
      </c>
      <c r="D617" s="4" t="str">
        <f>"女"</f>
        <v>女</v>
      </c>
      <c r="E617" s="4" t="str">
        <f>"1995-06-06"</f>
        <v>1995-06-06</v>
      </c>
    </row>
    <row r="618" spans="1:5" s="1" customFormat="1" x14ac:dyDescent="0.15">
      <c r="A618" s="4">
        <v>616</v>
      </c>
      <c r="B618" s="4" t="s">
        <v>4</v>
      </c>
      <c r="C618" s="4" t="str">
        <f>"符少文"</f>
        <v>符少文</v>
      </c>
      <c r="D618" s="4" t="str">
        <f>"女"</f>
        <v>女</v>
      </c>
      <c r="E618" s="4" t="str">
        <f>"1995-01-05"</f>
        <v>1995-01-05</v>
      </c>
    </row>
    <row r="619" spans="1:5" s="1" customFormat="1" x14ac:dyDescent="0.15">
      <c r="A619" s="4">
        <v>617</v>
      </c>
      <c r="B619" s="4" t="s">
        <v>4</v>
      </c>
      <c r="C619" s="4" t="str">
        <f>"吴蕊"</f>
        <v>吴蕊</v>
      </c>
      <c r="D619" s="4" t="str">
        <f>"女"</f>
        <v>女</v>
      </c>
      <c r="E619" s="4" t="str">
        <f>"1996-09-18"</f>
        <v>1996-09-18</v>
      </c>
    </row>
    <row r="620" spans="1:5" s="1" customFormat="1" x14ac:dyDescent="0.15">
      <c r="A620" s="4">
        <v>618</v>
      </c>
      <c r="B620" s="4" t="s">
        <v>4</v>
      </c>
      <c r="C620" s="4" t="str">
        <f>"周晶晶"</f>
        <v>周晶晶</v>
      </c>
      <c r="D620" s="4" t="str">
        <f>"女"</f>
        <v>女</v>
      </c>
      <c r="E620" s="4" t="str">
        <f>"1996-04-18"</f>
        <v>1996-04-18</v>
      </c>
    </row>
    <row r="621" spans="1:5" s="1" customFormat="1" x14ac:dyDescent="0.15">
      <c r="A621" s="4">
        <v>619</v>
      </c>
      <c r="B621" s="4" t="s">
        <v>4</v>
      </c>
      <c r="C621" s="4" t="str">
        <f>"谢臻铭"</f>
        <v>谢臻铭</v>
      </c>
      <c r="D621" s="4" t="str">
        <f>"女"</f>
        <v>女</v>
      </c>
      <c r="E621" s="4" t="str">
        <f>"1996-02-13"</f>
        <v>1996-02-13</v>
      </c>
    </row>
    <row r="622" spans="1:5" s="1" customFormat="1" x14ac:dyDescent="0.15">
      <c r="A622" s="4">
        <v>620</v>
      </c>
      <c r="B622" s="4" t="s">
        <v>4</v>
      </c>
      <c r="C622" s="4" t="str">
        <f>"石冬咪"</f>
        <v>石冬咪</v>
      </c>
      <c r="D622" s="4" t="str">
        <f>"女"</f>
        <v>女</v>
      </c>
      <c r="E622" s="4" t="str">
        <f>"1998-11-05"</f>
        <v>1998-11-05</v>
      </c>
    </row>
    <row r="623" spans="1:5" s="1" customFormat="1" x14ac:dyDescent="0.15">
      <c r="A623" s="4">
        <v>621</v>
      </c>
      <c r="B623" s="4" t="s">
        <v>4</v>
      </c>
      <c r="C623" s="4" t="str">
        <f>"陈青意"</f>
        <v>陈青意</v>
      </c>
      <c r="D623" s="4" t="str">
        <f>"女"</f>
        <v>女</v>
      </c>
      <c r="E623" s="4" t="str">
        <f>"1996-06-20"</f>
        <v>1996-06-20</v>
      </c>
    </row>
    <row r="624" spans="1:5" s="1" customFormat="1" x14ac:dyDescent="0.15">
      <c r="A624" s="4">
        <v>622</v>
      </c>
      <c r="B624" s="4" t="s">
        <v>4</v>
      </c>
      <c r="C624" s="4" t="str">
        <f>"李月玲"</f>
        <v>李月玲</v>
      </c>
      <c r="D624" s="4" t="str">
        <f>"女"</f>
        <v>女</v>
      </c>
      <c r="E624" s="4" t="str">
        <f>"1993-01-15"</f>
        <v>1993-01-15</v>
      </c>
    </row>
    <row r="625" spans="1:5" s="1" customFormat="1" x14ac:dyDescent="0.15">
      <c r="A625" s="4">
        <v>623</v>
      </c>
      <c r="B625" s="4" t="s">
        <v>4</v>
      </c>
      <c r="C625" s="4" t="str">
        <f>"许彩熊"</f>
        <v>许彩熊</v>
      </c>
      <c r="D625" s="4" t="str">
        <f>"女"</f>
        <v>女</v>
      </c>
      <c r="E625" s="4" t="str">
        <f>"1997-10-12"</f>
        <v>1997-10-12</v>
      </c>
    </row>
    <row r="626" spans="1:5" s="1" customFormat="1" x14ac:dyDescent="0.15">
      <c r="A626" s="4">
        <v>624</v>
      </c>
      <c r="B626" s="4" t="s">
        <v>4</v>
      </c>
      <c r="C626" s="4" t="str">
        <f>"陈金丹"</f>
        <v>陈金丹</v>
      </c>
      <c r="D626" s="4" t="str">
        <f>"女"</f>
        <v>女</v>
      </c>
      <c r="E626" s="4" t="str">
        <f>"1994-01-06"</f>
        <v>1994-01-06</v>
      </c>
    </row>
    <row r="627" spans="1:5" s="1" customFormat="1" x14ac:dyDescent="0.15">
      <c r="A627" s="4">
        <v>625</v>
      </c>
      <c r="B627" s="4" t="s">
        <v>4</v>
      </c>
      <c r="C627" s="4" t="str">
        <f>"倪娇娇"</f>
        <v>倪娇娇</v>
      </c>
      <c r="D627" s="4" t="str">
        <f>"女"</f>
        <v>女</v>
      </c>
      <c r="E627" s="4" t="str">
        <f>"1995-11-15"</f>
        <v>1995-11-15</v>
      </c>
    </row>
    <row r="628" spans="1:5" s="1" customFormat="1" x14ac:dyDescent="0.15">
      <c r="A628" s="4">
        <v>626</v>
      </c>
      <c r="B628" s="4" t="s">
        <v>4</v>
      </c>
      <c r="C628" s="4" t="str">
        <f>"许钰"</f>
        <v>许钰</v>
      </c>
      <c r="D628" s="4" t="str">
        <f>"女"</f>
        <v>女</v>
      </c>
      <c r="E628" s="4" t="str">
        <f>"1996-10-14"</f>
        <v>1996-10-14</v>
      </c>
    </row>
    <row r="629" spans="1:5" s="1" customFormat="1" x14ac:dyDescent="0.15">
      <c r="A629" s="4">
        <v>627</v>
      </c>
      <c r="B629" s="4" t="s">
        <v>11</v>
      </c>
      <c r="C629" s="4" t="str">
        <f>"赵欣"</f>
        <v>赵欣</v>
      </c>
      <c r="D629" s="4" t="str">
        <f>"女"</f>
        <v>女</v>
      </c>
      <c r="E629" s="4" t="str">
        <f>"1996-04-16"</f>
        <v>1996-04-16</v>
      </c>
    </row>
    <row r="630" spans="1:5" s="1" customFormat="1" x14ac:dyDescent="0.15">
      <c r="A630" s="4">
        <v>628</v>
      </c>
      <c r="B630" s="4" t="s">
        <v>11</v>
      </c>
      <c r="C630" s="4" t="str">
        <f>"王颖"</f>
        <v>王颖</v>
      </c>
      <c r="D630" s="4" t="str">
        <f>"女"</f>
        <v>女</v>
      </c>
      <c r="E630" s="4" t="str">
        <f>"1998-07-25"</f>
        <v>1998-07-25</v>
      </c>
    </row>
    <row r="631" spans="1:5" s="1" customFormat="1" x14ac:dyDescent="0.15">
      <c r="A631" s="4">
        <v>629</v>
      </c>
      <c r="B631" s="4" t="s">
        <v>11</v>
      </c>
      <c r="C631" s="4" t="str">
        <f>"李磊"</f>
        <v>李磊</v>
      </c>
      <c r="D631" s="4" t="str">
        <f>"男"</f>
        <v>男</v>
      </c>
      <c r="E631" s="4" t="str">
        <f>"1995-06-14"</f>
        <v>1995-06-14</v>
      </c>
    </row>
    <row r="632" spans="1:5" s="1" customFormat="1" x14ac:dyDescent="0.15">
      <c r="A632" s="4">
        <v>630</v>
      </c>
      <c r="B632" s="4" t="s">
        <v>11</v>
      </c>
      <c r="C632" s="4" t="str">
        <f>"王宁"</f>
        <v>王宁</v>
      </c>
      <c r="D632" s="4" t="str">
        <f>"女"</f>
        <v>女</v>
      </c>
      <c r="E632" s="4" t="str">
        <f>"1997-11-27"</f>
        <v>1997-11-27</v>
      </c>
    </row>
    <row r="633" spans="1:5" s="1" customFormat="1" x14ac:dyDescent="0.15">
      <c r="A633" s="4">
        <v>631</v>
      </c>
      <c r="B633" s="4" t="s">
        <v>11</v>
      </c>
      <c r="C633" s="4" t="str">
        <f>"林方敏"</f>
        <v>林方敏</v>
      </c>
      <c r="D633" s="4" t="str">
        <f>"女"</f>
        <v>女</v>
      </c>
      <c r="E633" s="4" t="str">
        <f>"1997-12-05"</f>
        <v>1997-12-05</v>
      </c>
    </row>
    <row r="634" spans="1:5" s="1" customFormat="1" x14ac:dyDescent="0.15">
      <c r="A634" s="4">
        <v>632</v>
      </c>
      <c r="B634" s="4" t="s">
        <v>11</v>
      </c>
      <c r="C634" s="4" t="str">
        <f>"黎秋侬"</f>
        <v>黎秋侬</v>
      </c>
      <c r="D634" s="4" t="str">
        <f>"女"</f>
        <v>女</v>
      </c>
      <c r="E634" s="4" t="str">
        <f>"1996-12-18"</f>
        <v>1996-12-18</v>
      </c>
    </row>
    <row r="635" spans="1:5" s="1" customFormat="1" x14ac:dyDescent="0.15">
      <c r="A635" s="4">
        <v>633</v>
      </c>
      <c r="B635" s="4" t="s">
        <v>11</v>
      </c>
      <c r="C635" s="4" t="str">
        <f>"黎石带"</f>
        <v>黎石带</v>
      </c>
      <c r="D635" s="4" t="str">
        <f>"女"</f>
        <v>女</v>
      </c>
      <c r="E635" s="4" t="str">
        <f>"1995-02-18"</f>
        <v>1995-02-18</v>
      </c>
    </row>
    <row r="636" spans="1:5" s="1" customFormat="1" x14ac:dyDescent="0.15">
      <c r="A636" s="4">
        <v>634</v>
      </c>
      <c r="B636" s="4" t="s">
        <v>11</v>
      </c>
      <c r="C636" s="4" t="str">
        <f>"李彦容"</f>
        <v>李彦容</v>
      </c>
      <c r="D636" s="4" t="str">
        <f>"女"</f>
        <v>女</v>
      </c>
      <c r="E636" s="4" t="str">
        <f>"1995-03-17"</f>
        <v>1995-03-17</v>
      </c>
    </row>
    <row r="637" spans="1:5" s="1" customFormat="1" x14ac:dyDescent="0.15">
      <c r="A637" s="4">
        <v>635</v>
      </c>
      <c r="B637" s="4" t="s">
        <v>11</v>
      </c>
      <c r="C637" s="4" t="str">
        <f>"朱乃惠"</f>
        <v>朱乃惠</v>
      </c>
      <c r="D637" s="4" t="str">
        <f>"女"</f>
        <v>女</v>
      </c>
      <c r="E637" s="4" t="str">
        <f>"1997-10-30"</f>
        <v>1997-10-30</v>
      </c>
    </row>
    <row r="638" spans="1:5" s="1" customFormat="1" x14ac:dyDescent="0.15">
      <c r="A638" s="4">
        <v>636</v>
      </c>
      <c r="B638" s="4" t="s">
        <v>11</v>
      </c>
      <c r="C638" s="4" t="str">
        <f>"陈振翔"</f>
        <v>陈振翔</v>
      </c>
      <c r="D638" s="4" t="str">
        <f>"男"</f>
        <v>男</v>
      </c>
      <c r="E638" s="4" t="str">
        <f>"1998-08-08"</f>
        <v>1998-08-08</v>
      </c>
    </row>
    <row r="639" spans="1:5" s="1" customFormat="1" x14ac:dyDescent="0.15">
      <c r="A639" s="4">
        <v>637</v>
      </c>
      <c r="B639" s="4" t="s">
        <v>11</v>
      </c>
      <c r="C639" s="4" t="str">
        <f>"沈永贤"</f>
        <v>沈永贤</v>
      </c>
      <c r="D639" s="4" t="str">
        <f>"男"</f>
        <v>男</v>
      </c>
      <c r="E639" s="4" t="str">
        <f>"1995-06-23"</f>
        <v>1995-06-23</v>
      </c>
    </row>
    <row r="640" spans="1:5" s="1" customFormat="1" x14ac:dyDescent="0.15">
      <c r="A640" s="4">
        <v>638</v>
      </c>
      <c r="B640" s="4" t="s">
        <v>11</v>
      </c>
      <c r="C640" s="4" t="str">
        <f>"杨土桃"</f>
        <v>杨土桃</v>
      </c>
      <c r="D640" s="4" t="str">
        <f>"女"</f>
        <v>女</v>
      </c>
      <c r="E640" s="4" t="str">
        <f>"1995-03-09"</f>
        <v>1995-03-09</v>
      </c>
    </row>
    <row r="641" spans="1:5" s="1" customFormat="1" x14ac:dyDescent="0.15">
      <c r="A641" s="4">
        <v>639</v>
      </c>
      <c r="B641" s="4" t="s">
        <v>11</v>
      </c>
      <c r="C641" s="4" t="str">
        <f>"王赛娟"</f>
        <v>王赛娟</v>
      </c>
      <c r="D641" s="4" t="str">
        <f>"女"</f>
        <v>女</v>
      </c>
      <c r="E641" s="4" t="str">
        <f>"1996-08-24"</f>
        <v>1996-08-24</v>
      </c>
    </row>
    <row r="642" spans="1:5" s="1" customFormat="1" x14ac:dyDescent="0.15">
      <c r="A642" s="4">
        <v>640</v>
      </c>
      <c r="B642" s="4" t="s">
        <v>11</v>
      </c>
      <c r="C642" s="4" t="str">
        <f>"杨清雅"</f>
        <v>杨清雅</v>
      </c>
      <c r="D642" s="4" t="str">
        <f>"女"</f>
        <v>女</v>
      </c>
      <c r="E642" s="4" t="str">
        <f>"1997-09-11"</f>
        <v>1997-09-11</v>
      </c>
    </row>
    <row r="643" spans="1:5" s="1" customFormat="1" x14ac:dyDescent="0.15">
      <c r="A643" s="4">
        <v>641</v>
      </c>
      <c r="B643" s="4" t="s">
        <v>11</v>
      </c>
      <c r="C643" s="4" t="str">
        <f>"洪新蕊"</f>
        <v>洪新蕊</v>
      </c>
      <c r="D643" s="4" t="str">
        <f>"女"</f>
        <v>女</v>
      </c>
      <c r="E643" s="4" t="str">
        <f>"1997-02-05"</f>
        <v>1997-02-05</v>
      </c>
    </row>
    <row r="644" spans="1:5" s="1" customFormat="1" x14ac:dyDescent="0.15">
      <c r="A644" s="4">
        <v>642</v>
      </c>
      <c r="B644" s="4" t="s">
        <v>11</v>
      </c>
      <c r="C644" s="4" t="str">
        <f>"王明聪"</f>
        <v>王明聪</v>
      </c>
      <c r="D644" s="4" t="str">
        <f>"男"</f>
        <v>男</v>
      </c>
      <c r="E644" s="4" t="str">
        <f>"1996-09-05"</f>
        <v>1996-09-05</v>
      </c>
    </row>
    <row r="645" spans="1:5" s="1" customFormat="1" x14ac:dyDescent="0.15">
      <c r="A645" s="4">
        <v>643</v>
      </c>
      <c r="B645" s="4" t="s">
        <v>11</v>
      </c>
      <c r="C645" s="4" t="str">
        <f>"符思琳"</f>
        <v>符思琳</v>
      </c>
      <c r="D645" s="4" t="str">
        <f>"女"</f>
        <v>女</v>
      </c>
      <c r="E645" s="4" t="str">
        <f>"1997-02-14"</f>
        <v>1997-02-14</v>
      </c>
    </row>
    <row r="646" spans="1:5" s="1" customFormat="1" x14ac:dyDescent="0.15">
      <c r="A646" s="4">
        <v>644</v>
      </c>
      <c r="B646" s="4" t="s">
        <v>11</v>
      </c>
      <c r="C646" s="4" t="str">
        <f>"符苗苗"</f>
        <v>符苗苗</v>
      </c>
      <c r="D646" s="4" t="str">
        <f>"女"</f>
        <v>女</v>
      </c>
      <c r="E646" s="4" t="str">
        <f>"1995-05-20"</f>
        <v>1995-05-20</v>
      </c>
    </row>
    <row r="647" spans="1:5" s="1" customFormat="1" x14ac:dyDescent="0.15">
      <c r="A647" s="4">
        <v>645</v>
      </c>
      <c r="B647" s="4" t="s">
        <v>11</v>
      </c>
      <c r="C647" s="4" t="str">
        <f>"王一丞"</f>
        <v>王一丞</v>
      </c>
      <c r="D647" s="4" t="str">
        <f>"女"</f>
        <v>女</v>
      </c>
      <c r="E647" s="4" t="str">
        <f>"1994-12-19"</f>
        <v>1994-12-19</v>
      </c>
    </row>
    <row r="648" spans="1:5" s="1" customFormat="1" x14ac:dyDescent="0.15">
      <c r="A648" s="4">
        <v>646</v>
      </c>
      <c r="B648" s="4" t="s">
        <v>11</v>
      </c>
      <c r="C648" s="4" t="str">
        <f>"李小丽"</f>
        <v>李小丽</v>
      </c>
      <c r="D648" s="4" t="str">
        <f>"女"</f>
        <v>女</v>
      </c>
      <c r="E648" s="4" t="str">
        <f>"1997-02-17"</f>
        <v>1997-02-17</v>
      </c>
    </row>
    <row r="649" spans="1:5" s="1" customFormat="1" x14ac:dyDescent="0.15">
      <c r="A649" s="4">
        <v>647</v>
      </c>
      <c r="B649" s="4" t="s">
        <v>11</v>
      </c>
      <c r="C649" s="4" t="str">
        <f>"吴传雅"</f>
        <v>吴传雅</v>
      </c>
      <c r="D649" s="4" t="str">
        <f>"女"</f>
        <v>女</v>
      </c>
      <c r="E649" s="4" t="str">
        <f>"1996-11-03"</f>
        <v>1996-11-03</v>
      </c>
    </row>
    <row r="650" spans="1:5" s="1" customFormat="1" x14ac:dyDescent="0.15">
      <c r="A650" s="4">
        <v>648</v>
      </c>
      <c r="B650" s="4" t="s">
        <v>11</v>
      </c>
      <c r="C650" s="4" t="str">
        <f>"王艺燕"</f>
        <v>王艺燕</v>
      </c>
      <c r="D650" s="4" t="str">
        <f>"女"</f>
        <v>女</v>
      </c>
      <c r="E650" s="4" t="str">
        <f>"1996-02-08"</f>
        <v>1996-02-08</v>
      </c>
    </row>
    <row r="651" spans="1:5" s="1" customFormat="1" x14ac:dyDescent="0.15">
      <c r="A651" s="4">
        <v>649</v>
      </c>
      <c r="B651" s="4" t="s">
        <v>11</v>
      </c>
      <c r="C651" s="4" t="str">
        <f>"杨晓敏"</f>
        <v>杨晓敏</v>
      </c>
      <c r="D651" s="4" t="str">
        <f>"女"</f>
        <v>女</v>
      </c>
      <c r="E651" s="4" t="str">
        <f>"1996-06-30"</f>
        <v>1996-06-30</v>
      </c>
    </row>
    <row r="652" spans="1:5" s="1" customFormat="1" x14ac:dyDescent="0.15">
      <c r="A652" s="4">
        <v>650</v>
      </c>
      <c r="B652" s="4" t="s">
        <v>11</v>
      </c>
      <c r="C652" s="4" t="str">
        <f>"郭家良"</f>
        <v>郭家良</v>
      </c>
      <c r="D652" s="4" t="str">
        <f>"男"</f>
        <v>男</v>
      </c>
      <c r="E652" s="4" t="str">
        <f>"1998-01-16"</f>
        <v>1998-01-16</v>
      </c>
    </row>
    <row r="653" spans="1:5" s="1" customFormat="1" x14ac:dyDescent="0.15">
      <c r="A653" s="4">
        <v>651</v>
      </c>
      <c r="B653" s="4" t="s">
        <v>11</v>
      </c>
      <c r="C653" s="4" t="str">
        <f>"王丽秧"</f>
        <v>王丽秧</v>
      </c>
      <c r="D653" s="4" t="str">
        <f>"女"</f>
        <v>女</v>
      </c>
      <c r="E653" s="4" t="str">
        <f>"1995-12-14"</f>
        <v>1995-12-14</v>
      </c>
    </row>
    <row r="654" spans="1:5" s="1" customFormat="1" x14ac:dyDescent="0.15">
      <c r="A654" s="4">
        <v>652</v>
      </c>
      <c r="B654" s="4" t="s">
        <v>11</v>
      </c>
      <c r="C654" s="4" t="str">
        <f>"符晓兰"</f>
        <v>符晓兰</v>
      </c>
      <c r="D654" s="4" t="str">
        <f>"女"</f>
        <v>女</v>
      </c>
      <c r="E654" s="4" t="str">
        <f>"1994-08-29"</f>
        <v>1994-08-29</v>
      </c>
    </row>
    <row r="655" spans="1:5" s="1" customFormat="1" x14ac:dyDescent="0.15">
      <c r="A655" s="4">
        <v>653</v>
      </c>
      <c r="B655" s="4" t="s">
        <v>11</v>
      </c>
      <c r="C655" s="4" t="str">
        <f>"王艳可"</f>
        <v>王艳可</v>
      </c>
      <c r="D655" s="4" t="str">
        <f>"女"</f>
        <v>女</v>
      </c>
      <c r="E655" s="4" t="str">
        <f>"1994-08-02"</f>
        <v>1994-08-02</v>
      </c>
    </row>
    <row r="656" spans="1:5" s="1" customFormat="1" x14ac:dyDescent="0.15">
      <c r="A656" s="4">
        <v>654</v>
      </c>
      <c r="B656" s="4" t="s">
        <v>11</v>
      </c>
      <c r="C656" s="4" t="str">
        <f>"胡涛涛"</f>
        <v>胡涛涛</v>
      </c>
      <c r="D656" s="4" t="str">
        <f>"男"</f>
        <v>男</v>
      </c>
      <c r="E656" s="4" t="str">
        <f>"1995-05-29"</f>
        <v>1995-05-29</v>
      </c>
    </row>
    <row r="657" spans="1:5" s="1" customFormat="1" x14ac:dyDescent="0.15">
      <c r="A657" s="4">
        <v>655</v>
      </c>
      <c r="B657" s="4" t="s">
        <v>11</v>
      </c>
      <c r="C657" s="4" t="str">
        <f>"曾梅蓉"</f>
        <v>曾梅蓉</v>
      </c>
      <c r="D657" s="4" t="str">
        <f>"女"</f>
        <v>女</v>
      </c>
      <c r="E657" s="4" t="str">
        <f>"1995-08-03"</f>
        <v>1995-08-03</v>
      </c>
    </row>
    <row r="658" spans="1:5" s="1" customFormat="1" x14ac:dyDescent="0.15">
      <c r="A658" s="4">
        <v>656</v>
      </c>
      <c r="B658" s="4" t="s">
        <v>11</v>
      </c>
      <c r="C658" s="4" t="str">
        <f>"李燕芳"</f>
        <v>李燕芳</v>
      </c>
      <c r="D658" s="4" t="str">
        <f>"女"</f>
        <v>女</v>
      </c>
      <c r="E658" s="4" t="str">
        <f>"1995-12-07"</f>
        <v>1995-12-07</v>
      </c>
    </row>
    <row r="659" spans="1:5" s="1" customFormat="1" x14ac:dyDescent="0.15">
      <c r="A659" s="4">
        <v>657</v>
      </c>
      <c r="B659" s="4" t="s">
        <v>11</v>
      </c>
      <c r="C659" s="4" t="str">
        <f>"林金风"</f>
        <v>林金风</v>
      </c>
      <c r="D659" s="4" t="str">
        <f>"女"</f>
        <v>女</v>
      </c>
      <c r="E659" s="4" t="str">
        <f>"1995-10-11"</f>
        <v>1995-10-11</v>
      </c>
    </row>
    <row r="660" spans="1:5" s="1" customFormat="1" x14ac:dyDescent="0.15">
      <c r="A660" s="4">
        <v>658</v>
      </c>
      <c r="B660" s="4" t="s">
        <v>11</v>
      </c>
      <c r="C660" s="4" t="str">
        <f>"陈晓峰"</f>
        <v>陈晓峰</v>
      </c>
      <c r="D660" s="4" t="str">
        <f>"男"</f>
        <v>男</v>
      </c>
      <c r="E660" s="4" t="str">
        <f>"1995-03-28"</f>
        <v>1995-03-28</v>
      </c>
    </row>
    <row r="661" spans="1:5" s="1" customFormat="1" x14ac:dyDescent="0.15">
      <c r="A661" s="4">
        <v>659</v>
      </c>
      <c r="B661" s="4" t="s">
        <v>11</v>
      </c>
      <c r="C661" s="4" t="str">
        <f>"吴欣媛"</f>
        <v>吴欣媛</v>
      </c>
      <c r="D661" s="4" t="str">
        <f>"女"</f>
        <v>女</v>
      </c>
      <c r="E661" s="4" t="str">
        <f>"1997-06-13"</f>
        <v>1997-06-13</v>
      </c>
    </row>
    <row r="662" spans="1:5" s="1" customFormat="1" x14ac:dyDescent="0.15">
      <c r="A662" s="4">
        <v>660</v>
      </c>
      <c r="B662" s="4" t="s">
        <v>11</v>
      </c>
      <c r="C662" s="4" t="str">
        <f>"卢大庆"</f>
        <v>卢大庆</v>
      </c>
      <c r="D662" s="4" t="str">
        <f>"男"</f>
        <v>男</v>
      </c>
      <c r="E662" s="4" t="str">
        <f>"1997-01-06"</f>
        <v>1997-01-06</v>
      </c>
    </row>
    <row r="663" spans="1:5" s="1" customFormat="1" x14ac:dyDescent="0.15">
      <c r="A663" s="4">
        <v>661</v>
      </c>
      <c r="B663" s="4" t="s">
        <v>11</v>
      </c>
      <c r="C663" s="4" t="str">
        <f>"陈心怡"</f>
        <v>陈心怡</v>
      </c>
      <c r="D663" s="4" t="str">
        <f>"女"</f>
        <v>女</v>
      </c>
      <c r="E663" s="4" t="str">
        <f>"1997-12-28"</f>
        <v>1997-12-28</v>
      </c>
    </row>
    <row r="664" spans="1:5" s="1" customFormat="1" x14ac:dyDescent="0.15">
      <c r="A664" s="4">
        <v>662</v>
      </c>
      <c r="B664" s="4" t="s">
        <v>11</v>
      </c>
      <c r="C664" s="4" t="str">
        <f>"羊进威"</f>
        <v>羊进威</v>
      </c>
      <c r="D664" s="4" t="str">
        <f>"男"</f>
        <v>男</v>
      </c>
      <c r="E664" s="4" t="str">
        <f>"1995-12-25"</f>
        <v>1995-12-25</v>
      </c>
    </row>
    <row r="665" spans="1:5" s="1" customFormat="1" x14ac:dyDescent="0.15">
      <c r="A665" s="4">
        <v>663</v>
      </c>
      <c r="B665" s="4" t="s">
        <v>11</v>
      </c>
      <c r="C665" s="4" t="str">
        <f>"黄灵敏"</f>
        <v>黄灵敏</v>
      </c>
      <c r="D665" s="4" t="str">
        <f>"女"</f>
        <v>女</v>
      </c>
      <c r="E665" s="4" t="str">
        <f>"1995-06-25"</f>
        <v>1995-06-25</v>
      </c>
    </row>
    <row r="666" spans="1:5" s="1" customFormat="1" x14ac:dyDescent="0.15">
      <c r="A666" s="4">
        <v>664</v>
      </c>
      <c r="B666" s="4" t="s">
        <v>11</v>
      </c>
      <c r="C666" s="4" t="str">
        <f>"卢强珍"</f>
        <v>卢强珍</v>
      </c>
      <c r="D666" s="4" t="str">
        <f>"女"</f>
        <v>女</v>
      </c>
      <c r="E666" s="4" t="str">
        <f>"1996-04-24"</f>
        <v>1996-04-24</v>
      </c>
    </row>
    <row r="667" spans="1:5" s="1" customFormat="1" x14ac:dyDescent="0.15">
      <c r="A667" s="4">
        <v>665</v>
      </c>
      <c r="B667" s="4" t="s">
        <v>11</v>
      </c>
      <c r="C667" s="4" t="str">
        <f>"王国玉"</f>
        <v>王国玉</v>
      </c>
      <c r="D667" s="4" t="str">
        <f>"女"</f>
        <v>女</v>
      </c>
      <c r="E667" s="4" t="str">
        <f>"1996-07-13"</f>
        <v>1996-07-13</v>
      </c>
    </row>
    <row r="668" spans="1:5" s="1" customFormat="1" x14ac:dyDescent="0.15">
      <c r="A668" s="4">
        <v>666</v>
      </c>
      <c r="B668" s="4" t="s">
        <v>11</v>
      </c>
      <c r="C668" s="4" t="str">
        <f>"郑彩妹"</f>
        <v>郑彩妹</v>
      </c>
      <c r="D668" s="4" t="str">
        <f>"女"</f>
        <v>女</v>
      </c>
      <c r="E668" s="4" t="str">
        <f>"1996-10-22"</f>
        <v>1996-10-22</v>
      </c>
    </row>
    <row r="669" spans="1:5" s="1" customFormat="1" x14ac:dyDescent="0.15">
      <c r="A669" s="4">
        <v>667</v>
      </c>
      <c r="B669" s="4" t="s">
        <v>11</v>
      </c>
      <c r="C669" s="4" t="str">
        <f>"陈益娇"</f>
        <v>陈益娇</v>
      </c>
      <c r="D669" s="4" t="str">
        <f>"女"</f>
        <v>女</v>
      </c>
      <c r="E669" s="4" t="str">
        <f>"1995-12-07"</f>
        <v>1995-12-07</v>
      </c>
    </row>
    <row r="670" spans="1:5" s="1" customFormat="1" x14ac:dyDescent="0.15">
      <c r="A670" s="4">
        <v>668</v>
      </c>
      <c r="B670" s="4" t="s">
        <v>11</v>
      </c>
      <c r="C670" s="4" t="str">
        <f>"陈燕燕"</f>
        <v>陈燕燕</v>
      </c>
      <c r="D670" s="4" t="str">
        <f>"女"</f>
        <v>女</v>
      </c>
      <c r="E670" s="4" t="str">
        <f>"1996-02-12"</f>
        <v>1996-02-12</v>
      </c>
    </row>
    <row r="671" spans="1:5" s="1" customFormat="1" x14ac:dyDescent="0.15">
      <c r="A671" s="4">
        <v>669</v>
      </c>
      <c r="B671" s="4" t="s">
        <v>11</v>
      </c>
      <c r="C671" s="4" t="str">
        <f>"刘莉"</f>
        <v>刘莉</v>
      </c>
      <c r="D671" s="4" t="str">
        <f>"女"</f>
        <v>女</v>
      </c>
      <c r="E671" s="4" t="str">
        <f>"1994-03-25"</f>
        <v>1994-03-25</v>
      </c>
    </row>
    <row r="672" spans="1:5" s="1" customFormat="1" x14ac:dyDescent="0.15">
      <c r="A672" s="4">
        <v>670</v>
      </c>
      <c r="B672" s="4" t="s">
        <v>11</v>
      </c>
      <c r="C672" s="4" t="str">
        <f>"庞家悦"</f>
        <v>庞家悦</v>
      </c>
      <c r="D672" s="4" t="str">
        <f>"男"</f>
        <v>男</v>
      </c>
      <c r="E672" s="4" t="str">
        <f>"1994-08-15"</f>
        <v>1994-08-15</v>
      </c>
    </row>
    <row r="673" spans="1:5" s="1" customFormat="1" x14ac:dyDescent="0.15">
      <c r="A673" s="4">
        <v>671</v>
      </c>
      <c r="B673" s="4" t="s">
        <v>11</v>
      </c>
      <c r="C673" s="4" t="str">
        <f>"何木养"</f>
        <v>何木养</v>
      </c>
      <c r="D673" s="4" t="str">
        <f>"女"</f>
        <v>女</v>
      </c>
      <c r="E673" s="4" t="str">
        <f>"1996-04-29"</f>
        <v>1996-04-29</v>
      </c>
    </row>
    <row r="674" spans="1:5" s="1" customFormat="1" x14ac:dyDescent="0.15">
      <c r="A674" s="4">
        <v>672</v>
      </c>
      <c r="B674" s="4" t="s">
        <v>11</v>
      </c>
      <c r="C674" s="4" t="str">
        <f>"孟巧璞"</f>
        <v>孟巧璞</v>
      </c>
      <c r="D674" s="4" t="str">
        <f>"女"</f>
        <v>女</v>
      </c>
      <c r="E674" s="4" t="str">
        <f>"1996-02-13"</f>
        <v>1996-02-13</v>
      </c>
    </row>
    <row r="675" spans="1:5" s="1" customFormat="1" x14ac:dyDescent="0.15">
      <c r="A675" s="4">
        <v>673</v>
      </c>
      <c r="B675" s="4" t="s">
        <v>11</v>
      </c>
      <c r="C675" s="4" t="str">
        <f>"韩萍"</f>
        <v>韩萍</v>
      </c>
      <c r="D675" s="4" t="str">
        <f>"女"</f>
        <v>女</v>
      </c>
      <c r="E675" s="4" t="str">
        <f>"1993-08-27"</f>
        <v>1993-08-27</v>
      </c>
    </row>
    <row r="676" spans="1:5" s="1" customFormat="1" x14ac:dyDescent="0.15">
      <c r="A676" s="4">
        <v>674</v>
      </c>
      <c r="B676" s="4" t="s">
        <v>11</v>
      </c>
      <c r="C676" s="4" t="str">
        <f>"陈堂兵"</f>
        <v>陈堂兵</v>
      </c>
      <c r="D676" s="4" t="str">
        <f>"女"</f>
        <v>女</v>
      </c>
      <c r="E676" s="4" t="str">
        <f>"1995-08-18"</f>
        <v>1995-08-18</v>
      </c>
    </row>
    <row r="677" spans="1:5" s="1" customFormat="1" x14ac:dyDescent="0.15">
      <c r="A677" s="4">
        <v>675</v>
      </c>
      <c r="B677" s="4" t="s">
        <v>11</v>
      </c>
      <c r="C677" s="4" t="str">
        <f>"邓小转"</f>
        <v>邓小转</v>
      </c>
      <c r="D677" s="4" t="str">
        <f>"女"</f>
        <v>女</v>
      </c>
      <c r="E677" s="4" t="str">
        <f>"1995-12-20"</f>
        <v>1995-12-20</v>
      </c>
    </row>
    <row r="678" spans="1:5" s="1" customFormat="1" x14ac:dyDescent="0.15">
      <c r="A678" s="4">
        <v>676</v>
      </c>
      <c r="B678" s="4" t="s">
        <v>11</v>
      </c>
      <c r="C678" s="4" t="str">
        <f>"曾慧敏"</f>
        <v>曾慧敏</v>
      </c>
      <c r="D678" s="4" t="str">
        <f>"女"</f>
        <v>女</v>
      </c>
      <c r="E678" s="4" t="str">
        <f>"1995-05-17"</f>
        <v>1995-05-17</v>
      </c>
    </row>
    <row r="679" spans="1:5" s="1" customFormat="1" x14ac:dyDescent="0.15">
      <c r="A679" s="4">
        <v>677</v>
      </c>
      <c r="B679" s="4" t="s">
        <v>11</v>
      </c>
      <c r="C679" s="4" t="str">
        <f>"周炳惠"</f>
        <v>周炳惠</v>
      </c>
      <c r="D679" s="4" t="str">
        <f>"女"</f>
        <v>女</v>
      </c>
      <c r="E679" s="4" t="str">
        <f>"1995-09-01"</f>
        <v>1995-09-01</v>
      </c>
    </row>
    <row r="680" spans="1:5" s="1" customFormat="1" x14ac:dyDescent="0.15">
      <c r="A680" s="4">
        <v>678</v>
      </c>
      <c r="B680" s="4" t="s">
        <v>11</v>
      </c>
      <c r="C680" s="4" t="str">
        <f>"颜碧凡"</f>
        <v>颜碧凡</v>
      </c>
      <c r="D680" s="4" t="str">
        <f>"男"</f>
        <v>男</v>
      </c>
      <c r="E680" s="4" t="str">
        <f>"1998-01-22"</f>
        <v>1998-01-22</v>
      </c>
    </row>
    <row r="681" spans="1:5" s="1" customFormat="1" x14ac:dyDescent="0.15">
      <c r="A681" s="4">
        <v>679</v>
      </c>
      <c r="B681" s="4" t="s">
        <v>11</v>
      </c>
      <c r="C681" s="4" t="str">
        <f>"钟丽娟"</f>
        <v>钟丽娟</v>
      </c>
      <c r="D681" s="4" t="str">
        <f>"女"</f>
        <v>女</v>
      </c>
      <c r="E681" s="4" t="str">
        <f>"1997-10-04"</f>
        <v>1997-10-04</v>
      </c>
    </row>
    <row r="682" spans="1:5" s="1" customFormat="1" x14ac:dyDescent="0.15">
      <c r="A682" s="4">
        <v>680</v>
      </c>
      <c r="B682" s="4" t="s">
        <v>11</v>
      </c>
      <c r="C682" s="4" t="str">
        <f>"李青丽"</f>
        <v>李青丽</v>
      </c>
      <c r="D682" s="4" t="str">
        <f>"女"</f>
        <v>女</v>
      </c>
      <c r="E682" s="4" t="str">
        <f>"1999-09-27"</f>
        <v>1999-09-27</v>
      </c>
    </row>
    <row r="683" spans="1:5" s="1" customFormat="1" x14ac:dyDescent="0.15">
      <c r="A683" s="4">
        <v>681</v>
      </c>
      <c r="B683" s="4" t="s">
        <v>11</v>
      </c>
      <c r="C683" s="4" t="str">
        <f>"文静"</f>
        <v>文静</v>
      </c>
      <c r="D683" s="4" t="str">
        <f>"女"</f>
        <v>女</v>
      </c>
      <c r="E683" s="4" t="str">
        <f>"1996-10-08"</f>
        <v>1996-10-08</v>
      </c>
    </row>
    <row r="684" spans="1:5" s="1" customFormat="1" x14ac:dyDescent="0.15">
      <c r="A684" s="4">
        <v>682</v>
      </c>
      <c r="B684" s="4" t="s">
        <v>11</v>
      </c>
      <c r="C684" s="4" t="str">
        <f>"王孟桃"</f>
        <v>王孟桃</v>
      </c>
      <c r="D684" s="4" t="str">
        <f>"女"</f>
        <v>女</v>
      </c>
      <c r="E684" s="4" t="str">
        <f>"1992-08-30"</f>
        <v>1992-08-30</v>
      </c>
    </row>
    <row r="685" spans="1:5" s="1" customFormat="1" x14ac:dyDescent="0.15">
      <c r="A685" s="4">
        <v>683</v>
      </c>
      <c r="B685" s="4" t="s">
        <v>11</v>
      </c>
      <c r="C685" s="4" t="str">
        <f>"利声荣"</f>
        <v>利声荣</v>
      </c>
      <c r="D685" s="4" t="str">
        <f>"女"</f>
        <v>女</v>
      </c>
      <c r="E685" s="4" t="str">
        <f>"1996-06-28"</f>
        <v>1996-06-28</v>
      </c>
    </row>
    <row r="686" spans="1:5" s="1" customFormat="1" x14ac:dyDescent="0.15">
      <c r="A686" s="4">
        <v>684</v>
      </c>
      <c r="B686" s="4" t="s">
        <v>11</v>
      </c>
      <c r="C686" s="4" t="str">
        <f>"王秀明"</f>
        <v>王秀明</v>
      </c>
      <c r="D686" s="4" t="str">
        <f>"女"</f>
        <v>女</v>
      </c>
      <c r="E686" s="4" t="str">
        <f>"1994-10-15"</f>
        <v>1994-10-15</v>
      </c>
    </row>
    <row r="687" spans="1:5" s="1" customFormat="1" x14ac:dyDescent="0.15">
      <c r="A687" s="4">
        <v>685</v>
      </c>
      <c r="B687" s="4" t="s">
        <v>11</v>
      </c>
      <c r="C687" s="4" t="str">
        <f>"刘扬扬"</f>
        <v>刘扬扬</v>
      </c>
      <c r="D687" s="4" t="str">
        <f>"女"</f>
        <v>女</v>
      </c>
      <c r="E687" s="4" t="str">
        <f>"1998-01-04"</f>
        <v>1998-01-04</v>
      </c>
    </row>
    <row r="688" spans="1:5" s="1" customFormat="1" x14ac:dyDescent="0.15">
      <c r="A688" s="4">
        <v>686</v>
      </c>
      <c r="B688" s="4" t="s">
        <v>11</v>
      </c>
      <c r="C688" s="4" t="str">
        <f>"吴海曼"</f>
        <v>吴海曼</v>
      </c>
      <c r="D688" s="4" t="str">
        <f>"女"</f>
        <v>女</v>
      </c>
      <c r="E688" s="4" t="str">
        <f>"1996-11-01"</f>
        <v>1996-11-01</v>
      </c>
    </row>
    <row r="689" spans="1:5" s="1" customFormat="1" x14ac:dyDescent="0.15">
      <c r="A689" s="4">
        <v>687</v>
      </c>
      <c r="B689" s="4" t="s">
        <v>11</v>
      </c>
      <c r="C689" s="4" t="str">
        <f>"蒙绪娜"</f>
        <v>蒙绪娜</v>
      </c>
      <c r="D689" s="4" t="str">
        <f>"女"</f>
        <v>女</v>
      </c>
      <c r="E689" s="4" t="str">
        <f>"1996-10-02"</f>
        <v>1996-10-02</v>
      </c>
    </row>
    <row r="690" spans="1:5" s="1" customFormat="1" x14ac:dyDescent="0.15">
      <c r="A690" s="4">
        <v>688</v>
      </c>
      <c r="B690" s="4" t="s">
        <v>11</v>
      </c>
      <c r="C690" s="4" t="str">
        <f>"符小清"</f>
        <v>符小清</v>
      </c>
      <c r="D690" s="4" t="str">
        <f>"女"</f>
        <v>女</v>
      </c>
      <c r="E690" s="4" t="str">
        <f>"1996-07-16"</f>
        <v>1996-07-16</v>
      </c>
    </row>
    <row r="691" spans="1:5" s="1" customFormat="1" x14ac:dyDescent="0.15">
      <c r="A691" s="4">
        <v>689</v>
      </c>
      <c r="B691" s="4" t="s">
        <v>11</v>
      </c>
      <c r="C691" s="4" t="str">
        <f>"林何花"</f>
        <v>林何花</v>
      </c>
      <c r="D691" s="4" t="str">
        <f>"女"</f>
        <v>女</v>
      </c>
      <c r="E691" s="4" t="str">
        <f>"1996-04-29"</f>
        <v>1996-04-29</v>
      </c>
    </row>
    <row r="692" spans="1:5" s="1" customFormat="1" x14ac:dyDescent="0.15">
      <c r="A692" s="4">
        <v>690</v>
      </c>
      <c r="B692" s="4" t="s">
        <v>11</v>
      </c>
      <c r="C692" s="4" t="str">
        <f>"薛小荣"</f>
        <v>薛小荣</v>
      </c>
      <c r="D692" s="4" t="str">
        <f>"女"</f>
        <v>女</v>
      </c>
      <c r="E692" s="4" t="str">
        <f>"1993-07-17"</f>
        <v>1993-07-17</v>
      </c>
    </row>
    <row r="693" spans="1:5" s="1" customFormat="1" x14ac:dyDescent="0.15">
      <c r="A693" s="4">
        <v>691</v>
      </c>
      <c r="B693" s="4" t="s">
        <v>11</v>
      </c>
      <c r="C693" s="4" t="str">
        <f>"王修金"</f>
        <v>王修金</v>
      </c>
      <c r="D693" s="4" t="str">
        <f>"女"</f>
        <v>女</v>
      </c>
      <c r="E693" s="4" t="str">
        <f>"1997-11-20"</f>
        <v>1997-11-20</v>
      </c>
    </row>
    <row r="694" spans="1:5" s="1" customFormat="1" x14ac:dyDescent="0.15">
      <c r="A694" s="4">
        <v>692</v>
      </c>
      <c r="B694" s="4" t="s">
        <v>11</v>
      </c>
      <c r="C694" s="4" t="str">
        <f>"陈竹香"</f>
        <v>陈竹香</v>
      </c>
      <c r="D694" s="4" t="str">
        <f>"女"</f>
        <v>女</v>
      </c>
      <c r="E694" s="4" t="str">
        <f>"1995-07-15"</f>
        <v>1995-07-15</v>
      </c>
    </row>
    <row r="695" spans="1:5" s="1" customFormat="1" x14ac:dyDescent="0.15">
      <c r="A695" s="4">
        <v>693</v>
      </c>
      <c r="B695" s="4" t="s">
        <v>11</v>
      </c>
      <c r="C695" s="4" t="str">
        <f>"陈杨涛"</f>
        <v>陈杨涛</v>
      </c>
      <c r="D695" s="4" t="str">
        <f>"男"</f>
        <v>男</v>
      </c>
      <c r="E695" s="4" t="str">
        <f>"1995-06-05"</f>
        <v>1995-06-05</v>
      </c>
    </row>
    <row r="696" spans="1:5" s="1" customFormat="1" x14ac:dyDescent="0.15">
      <c r="A696" s="4">
        <v>694</v>
      </c>
      <c r="B696" s="4" t="s">
        <v>11</v>
      </c>
      <c r="C696" s="4" t="str">
        <f>"陈翠红"</f>
        <v>陈翠红</v>
      </c>
      <c r="D696" s="4" t="str">
        <f>"女"</f>
        <v>女</v>
      </c>
      <c r="E696" s="4" t="str">
        <f>"1995-04-04"</f>
        <v>1995-04-04</v>
      </c>
    </row>
    <row r="697" spans="1:5" s="1" customFormat="1" x14ac:dyDescent="0.15">
      <c r="A697" s="4">
        <v>695</v>
      </c>
      <c r="B697" s="4" t="s">
        <v>11</v>
      </c>
      <c r="C697" s="4" t="str">
        <f>"夏梦"</f>
        <v>夏梦</v>
      </c>
      <c r="D697" s="4" t="str">
        <f>"女"</f>
        <v>女</v>
      </c>
      <c r="E697" s="4" t="str">
        <f>"1992-06-13"</f>
        <v>1992-06-13</v>
      </c>
    </row>
    <row r="698" spans="1:5" s="1" customFormat="1" x14ac:dyDescent="0.15">
      <c r="A698" s="4">
        <v>696</v>
      </c>
      <c r="B698" s="4" t="s">
        <v>11</v>
      </c>
      <c r="C698" s="4" t="str">
        <f>"温在国"</f>
        <v>温在国</v>
      </c>
      <c r="D698" s="4" t="str">
        <f>"男"</f>
        <v>男</v>
      </c>
      <c r="E698" s="4" t="str">
        <f>"1995-06-28"</f>
        <v>1995-06-28</v>
      </c>
    </row>
    <row r="699" spans="1:5" s="1" customFormat="1" x14ac:dyDescent="0.15">
      <c r="A699" s="4">
        <v>697</v>
      </c>
      <c r="B699" s="4" t="s">
        <v>11</v>
      </c>
      <c r="C699" s="4" t="str">
        <f>"荆晨钰"</f>
        <v>荆晨钰</v>
      </c>
      <c r="D699" s="4" t="str">
        <f>"女"</f>
        <v>女</v>
      </c>
      <c r="E699" s="4" t="str">
        <f>"1998-05-01"</f>
        <v>1998-05-01</v>
      </c>
    </row>
    <row r="700" spans="1:5" s="1" customFormat="1" x14ac:dyDescent="0.15">
      <c r="A700" s="4">
        <v>698</v>
      </c>
      <c r="B700" s="4" t="s">
        <v>11</v>
      </c>
      <c r="C700" s="4" t="str">
        <f>"李曼"</f>
        <v>李曼</v>
      </c>
      <c r="D700" s="4" t="str">
        <f>"女"</f>
        <v>女</v>
      </c>
      <c r="E700" s="4" t="str">
        <f>"1996-04-15"</f>
        <v>1996-04-15</v>
      </c>
    </row>
    <row r="701" spans="1:5" s="1" customFormat="1" x14ac:dyDescent="0.15">
      <c r="A701" s="4">
        <v>699</v>
      </c>
      <c r="B701" s="4" t="s">
        <v>11</v>
      </c>
      <c r="C701" s="4" t="str">
        <f>"李峤威"</f>
        <v>李峤威</v>
      </c>
      <c r="D701" s="4" t="str">
        <f>"男"</f>
        <v>男</v>
      </c>
      <c r="E701" s="4" t="str">
        <f>"1998-02-21"</f>
        <v>1998-02-21</v>
      </c>
    </row>
    <row r="702" spans="1:5" s="1" customFormat="1" x14ac:dyDescent="0.15">
      <c r="A702" s="4">
        <v>700</v>
      </c>
      <c r="B702" s="4" t="s">
        <v>11</v>
      </c>
      <c r="C702" s="4" t="str">
        <f>"周雪晶"</f>
        <v>周雪晶</v>
      </c>
      <c r="D702" s="4" t="str">
        <f>"女"</f>
        <v>女</v>
      </c>
      <c r="E702" s="4" t="str">
        <f>"1997-09-23"</f>
        <v>1997-09-23</v>
      </c>
    </row>
    <row r="703" spans="1:5" s="1" customFormat="1" x14ac:dyDescent="0.15">
      <c r="A703" s="4">
        <v>701</v>
      </c>
      <c r="B703" s="4" t="s">
        <v>11</v>
      </c>
      <c r="C703" s="4" t="str">
        <f>"黄慧"</f>
        <v>黄慧</v>
      </c>
      <c r="D703" s="4" t="str">
        <f>"女"</f>
        <v>女</v>
      </c>
      <c r="E703" s="4" t="str">
        <f>"1998-08-18"</f>
        <v>1998-08-18</v>
      </c>
    </row>
    <row r="704" spans="1:5" s="1" customFormat="1" x14ac:dyDescent="0.15">
      <c r="A704" s="4">
        <v>702</v>
      </c>
      <c r="B704" s="4" t="s">
        <v>11</v>
      </c>
      <c r="C704" s="4" t="str">
        <f>"黎婷"</f>
        <v>黎婷</v>
      </c>
      <c r="D704" s="4" t="str">
        <f>"女"</f>
        <v>女</v>
      </c>
      <c r="E704" s="4" t="str">
        <f>"1994-10-02"</f>
        <v>1994-10-02</v>
      </c>
    </row>
    <row r="705" spans="1:5" s="1" customFormat="1" x14ac:dyDescent="0.15">
      <c r="A705" s="4">
        <v>703</v>
      </c>
      <c r="B705" s="4" t="s">
        <v>11</v>
      </c>
      <c r="C705" s="4" t="str">
        <f>"谢宛燃"</f>
        <v>谢宛燃</v>
      </c>
      <c r="D705" s="4" t="str">
        <f>"女"</f>
        <v>女</v>
      </c>
      <c r="E705" s="4" t="str">
        <f>"1997-07-16"</f>
        <v>1997-07-16</v>
      </c>
    </row>
    <row r="706" spans="1:5" s="1" customFormat="1" x14ac:dyDescent="0.15">
      <c r="A706" s="4">
        <v>704</v>
      </c>
      <c r="B706" s="4" t="s">
        <v>11</v>
      </c>
      <c r="C706" s="4" t="str">
        <f>"吉芸碧"</f>
        <v>吉芸碧</v>
      </c>
      <c r="D706" s="4" t="str">
        <f>"女"</f>
        <v>女</v>
      </c>
      <c r="E706" s="4" t="str">
        <f>"1993-06-18"</f>
        <v>1993-06-18</v>
      </c>
    </row>
    <row r="707" spans="1:5" s="1" customFormat="1" x14ac:dyDescent="0.15">
      <c r="A707" s="4">
        <v>705</v>
      </c>
      <c r="B707" s="4" t="s">
        <v>11</v>
      </c>
      <c r="C707" s="4" t="str">
        <f>"彭晖"</f>
        <v>彭晖</v>
      </c>
      <c r="D707" s="4" t="str">
        <f>"女"</f>
        <v>女</v>
      </c>
      <c r="E707" s="4" t="str">
        <f>"1998-04-26"</f>
        <v>1998-04-26</v>
      </c>
    </row>
    <row r="708" spans="1:5" s="1" customFormat="1" x14ac:dyDescent="0.15">
      <c r="A708" s="4">
        <v>706</v>
      </c>
      <c r="B708" s="4" t="s">
        <v>11</v>
      </c>
      <c r="C708" s="4" t="str">
        <f>"何人震"</f>
        <v>何人震</v>
      </c>
      <c r="D708" s="4" t="str">
        <f>"男"</f>
        <v>男</v>
      </c>
      <c r="E708" s="4" t="str">
        <f>"1997-10-07"</f>
        <v>1997-10-07</v>
      </c>
    </row>
    <row r="709" spans="1:5" s="1" customFormat="1" x14ac:dyDescent="0.15">
      <c r="A709" s="4">
        <v>707</v>
      </c>
      <c r="B709" s="4" t="s">
        <v>11</v>
      </c>
      <c r="C709" s="4" t="str">
        <f>"王秀敏"</f>
        <v>王秀敏</v>
      </c>
      <c r="D709" s="4" t="str">
        <f>"女"</f>
        <v>女</v>
      </c>
      <c r="E709" s="4" t="str">
        <f>"1992-04-14"</f>
        <v>1992-04-14</v>
      </c>
    </row>
    <row r="710" spans="1:5" s="1" customFormat="1" x14ac:dyDescent="0.15">
      <c r="A710" s="4">
        <v>708</v>
      </c>
      <c r="B710" s="4" t="s">
        <v>11</v>
      </c>
      <c r="C710" s="4" t="str">
        <f>"王远庆"</f>
        <v>王远庆</v>
      </c>
      <c r="D710" s="4" t="str">
        <f>"男"</f>
        <v>男</v>
      </c>
      <c r="E710" s="4" t="str">
        <f>"1998-12-28"</f>
        <v>1998-12-28</v>
      </c>
    </row>
    <row r="711" spans="1:5" s="1" customFormat="1" x14ac:dyDescent="0.15">
      <c r="A711" s="4">
        <v>709</v>
      </c>
      <c r="B711" s="4" t="s">
        <v>11</v>
      </c>
      <c r="C711" s="4" t="str">
        <f>"许杏菊"</f>
        <v>许杏菊</v>
      </c>
      <c r="D711" s="4" t="str">
        <f>"女"</f>
        <v>女</v>
      </c>
      <c r="E711" s="4" t="str">
        <f>"1995-01-26"</f>
        <v>1995-01-26</v>
      </c>
    </row>
    <row r="712" spans="1:5" s="1" customFormat="1" x14ac:dyDescent="0.15">
      <c r="A712" s="4">
        <v>710</v>
      </c>
      <c r="B712" s="4" t="s">
        <v>11</v>
      </c>
      <c r="C712" s="4" t="str">
        <f>"吴桃坤"</f>
        <v>吴桃坤</v>
      </c>
      <c r="D712" s="4" t="str">
        <f>"女"</f>
        <v>女</v>
      </c>
      <c r="E712" s="4" t="str">
        <f>"1992-05-03"</f>
        <v>1992-05-03</v>
      </c>
    </row>
    <row r="713" spans="1:5" s="1" customFormat="1" x14ac:dyDescent="0.15">
      <c r="A713" s="4">
        <v>711</v>
      </c>
      <c r="B713" s="4" t="s">
        <v>11</v>
      </c>
      <c r="C713" s="4" t="str">
        <f>"吴玉莹"</f>
        <v>吴玉莹</v>
      </c>
      <c r="D713" s="4" t="str">
        <f>"女"</f>
        <v>女</v>
      </c>
      <c r="E713" s="4" t="str">
        <f>"1999-12-12"</f>
        <v>1999-12-12</v>
      </c>
    </row>
    <row r="714" spans="1:5" s="1" customFormat="1" x14ac:dyDescent="0.15">
      <c r="A714" s="4">
        <v>712</v>
      </c>
      <c r="B714" s="4" t="s">
        <v>11</v>
      </c>
      <c r="C714" s="4" t="str">
        <f>"王小柱"</f>
        <v>王小柱</v>
      </c>
      <c r="D714" s="4" t="str">
        <f>"女"</f>
        <v>女</v>
      </c>
      <c r="E714" s="4" t="str">
        <f>"1995-06-15"</f>
        <v>1995-06-15</v>
      </c>
    </row>
    <row r="715" spans="1:5" s="1" customFormat="1" x14ac:dyDescent="0.15">
      <c r="A715" s="4">
        <v>713</v>
      </c>
      <c r="B715" s="4" t="s">
        <v>11</v>
      </c>
      <c r="C715" s="4" t="str">
        <f>"钟斯爱"</f>
        <v>钟斯爱</v>
      </c>
      <c r="D715" s="4" t="str">
        <f>"女"</f>
        <v>女</v>
      </c>
      <c r="E715" s="4" t="str">
        <f>"1995-05-06"</f>
        <v>1995-05-06</v>
      </c>
    </row>
    <row r="716" spans="1:5" s="1" customFormat="1" x14ac:dyDescent="0.15">
      <c r="A716" s="4">
        <v>714</v>
      </c>
      <c r="B716" s="4" t="s">
        <v>11</v>
      </c>
      <c r="C716" s="4" t="str">
        <f>"袁青"</f>
        <v>袁青</v>
      </c>
      <c r="D716" s="4" t="str">
        <f>"女"</f>
        <v>女</v>
      </c>
      <c r="E716" s="4" t="str">
        <f>"1997-11-14"</f>
        <v>1997-11-14</v>
      </c>
    </row>
    <row r="717" spans="1:5" s="1" customFormat="1" x14ac:dyDescent="0.15">
      <c r="A717" s="4">
        <v>715</v>
      </c>
      <c r="B717" s="4" t="s">
        <v>11</v>
      </c>
      <c r="C717" s="4" t="str">
        <f>"何史编"</f>
        <v>何史编</v>
      </c>
      <c r="D717" s="4" t="str">
        <f>"男"</f>
        <v>男</v>
      </c>
      <c r="E717" s="4" t="str">
        <f>"1993-06-07"</f>
        <v>1993-06-07</v>
      </c>
    </row>
    <row r="718" spans="1:5" s="1" customFormat="1" x14ac:dyDescent="0.15">
      <c r="A718" s="4">
        <v>716</v>
      </c>
      <c r="B718" s="4" t="s">
        <v>11</v>
      </c>
      <c r="C718" s="4" t="str">
        <f>"王少珍"</f>
        <v>王少珍</v>
      </c>
      <c r="D718" s="4" t="str">
        <f>"女"</f>
        <v>女</v>
      </c>
      <c r="E718" s="4" t="str">
        <f>"1995-08-04"</f>
        <v>1995-08-04</v>
      </c>
    </row>
    <row r="719" spans="1:5" s="1" customFormat="1" x14ac:dyDescent="0.15">
      <c r="A719" s="4">
        <v>717</v>
      </c>
      <c r="B719" s="4" t="s">
        <v>11</v>
      </c>
      <c r="C719" s="4" t="str">
        <f>"黎小林"</f>
        <v>黎小林</v>
      </c>
      <c r="D719" s="4" t="str">
        <f>"男"</f>
        <v>男</v>
      </c>
      <c r="E719" s="4" t="str">
        <f>"1998-06-11"</f>
        <v>1998-06-11</v>
      </c>
    </row>
    <row r="720" spans="1:5" s="1" customFormat="1" x14ac:dyDescent="0.15">
      <c r="A720" s="4">
        <v>718</v>
      </c>
      <c r="B720" s="4" t="s">
        <v>11</v>
      </c>
      <c r="C720" s="4" t="str">
        <f>"邢洁"</f>
        <v>邢洁</v>
      </c>
      <c r="D720" s="4" t="str">
        <f>"女"</f>
        <v>女</v>
      </c>
      <c r="E720" s="4" t="str">
        <f>"1998-04-06"</f>
        <v>1998-04-06</v>
      </c>
    </row>
    <row r="721" spans="1:5" s="1" customFormat="1" x14ac:dyDescent="0.15">
      <c r="A721" s="4">
        <v>719</v>
      </c>
      <c r="B721" s="4" t="s">
        <v>11</v>
      </c>
      <c r="C721" s="4" t="str">
        <f>"李昊"</f>
        <v>李昊</v>
      </c>
      <c r="D721" s="4" t="str">
        <f>"男"</f>
        <v>男</v>
      </c>
      <c r="E721" s="4" t="str">
        <f>"1995-03-15"</f>
        <v>1995-03-15</v>
      </c>
    </row>
    <row r="722" spans="1:5" s="1" customFormat="1" x14ac:dyDescent="0.15">
      <c r="A722" s="4">
        <v>720</v>
      </c>
      <c r="B722" s="4" t="s">
        <v>11</v>
      </c>
      <c r="C722" s="4" t="str">
        <f>"刘晓惠"</f>
        <v>刘晓惠</v>
      </c>
      <c r="D722" s="4" t="str">
        <f>"女"</f>
        <v>女</v>
      </c>
      <c r="E722" s="4" t="str">
        <f>"1993-06-20"</f>
        <v>1993-06-20</v>
      </c>
    </row>
    <row r="723" spans="1:5" s="1" customFormat="1" x14ac:dyDescent="0.15">
      <c r="A723" s="4">
        <v>721</v>
      </c>
      <c r="B723" s="4" t="s">
        <v>11</v>
      </c>
      <c r="C723" s="4" t="str">
        <f>"曾小兰"</f>
        <v>曾小兰</v>
      </c>
      <c r="D723" s="4" t="str">
        <f>"女"</f>
        <v>女</v>
      </c>
      <c r="E723" s="4" t="str">
        <f>"1998-06-06"</f>
        <v>1998-06-06</v>
      </c>
    </row>
    <row r="724" spans="1:5" s="1" customFormat="1" x14ac:dyDescent="0.15">
      <c r="A724" s="4">
        <v>722</v>
      </c>
      <c r="B724" s="4" t="s">
        <v>11</v>
      </c>
      <c r="C724" s="4" t="str">
        <f>"林小路"</f>
        <v>林小路</v>
      </c>
      <c r="D724" s="4" t="str">
        <f>"男"</f>
        <v>男</v>
      </c>
      <c r="E724" s="4" t="str">
        <f>"1994-07-03"</f>
        <v>1994-07-03</v>
      </c>
    </row>
    <row r="725" spans="1:5" s="1" customFormat="1" x14ac:dyDescent="0.15">
      <c r="A725" s="4">
        <v>723</v>
      </c>
      <c r="B725" s="4" t="s">
        <v>11</v>
      </c>
      <c r="C725" s="4" t="str">
        <f>"吴锦亮"</f>
        <v>吴锦亮</v>
      </c>
      <c r="D725" s="4" t="str">
        <f>"男"</f>
        <v>男</v>
      </c>
      <c r="E725" s="4" t="str">
        <f>"1996-08-22"</f>
        <v>1996-08-22</v>
      </c>
    </row>
    <row r="726" spans="1:5" s="1" customFormat="1" x14ac:dyDescent="0.15">
      <c r="A726" s="4">
        <v>724</v>
      </c>
      <c r="B726" s="4" t="s">
        <v>11</v>
      </c>
      <c r="C726" s="4" t="str">
        <f>"邓海波"</f>
        <v>邓海波</v>
      </c>
      <c r="D726" s="4" t="str">
        <f>"女"</f>
        <v>女</v>
      </c>
      <c r="E726" s="4" t="str">
        <f>"1996-11-05"</f>
        <v>1996-11-05</v>
      </c>
    </row>
    <row r="727" spans="1:5" s="1" customFormat="1" x14ac:dyDescent="0.15">
      <c r="A727" s="4">
        <v>725</v>
      </c>
      <c r="B727" s="4" t="s">
        <v>11</v>
      </c>
      <c r="C727" s="4" t="str">
        <f>"王子洁"</f>
        <v>王子洁</v>
      </c>
      <c r="D727" s="4" t="str">
        <f>"女"</f>
        <v>女</v>
      </c>
      <c r="E727" s="4" t="str">
        <f>"1997-09-05"</f>
        <v>1997-09-05</v>
      </c>
    </row>
    <row r="728" spans="1:5" s="1" customFormat="1" x14ac:dyDescent="0.15">
      <c r="A728" s="4">
        <v>726</v>
      </c>
      <c r="B728" s="4" t="s">
        <v>11</v>
      </c>
      <c r="C728" s="4" t="str">
        <f>"符小贻"</f>
        <v>符小贻</v>
      </c>
      <c r="D728" s="4" t="str">
        <f>"女"</f>
        <v>女</v>
      </c>
      <c r="E728" s="4" t="str">
        <f>"1993-11-15"</f>
        <v>1993-11-15</v>
      </c>
    </row>
    <row r="729" spans="1:5" s="1" customFormat="1" x14ac:dyDescent="0.15">
      <c r="A729" s="4">
        <v>727</v>
      </c>
      <c r="B729" s="4" t="s">
        <v>11</v>
      </c>
      <c r="C729" s="4" t="str">
        <f>"王建朝"</f>
        <v>王建朝</v>
      </c>
      <c r="D729" s="4" t="str">
        <f>"男"</f>
        <v>男</v>
      </c>
      <c r="E729" s="4" t="str">
        <f>"1996-12-26"</f>
        <v>1996-12-26</v>
      </c>
    </row>
    <row r="730" spans="1:5" s="1" customFormat="1" x14ac:dyDescent="0.15">
      <c r="A730" s="4">
        <v>728</v>
      </c>
      <c r="B730" s="4" t="s">
        <v>16</v>
      </c>
      <c r="C730" s="4" t="str">
        <f>"王海兰"</f>
        <v>王海兰</v>
      </c>
      <c r="D730" s="4" t="str">
        <f>"女"</f>
        <v>女</v>
      </c>
      <c r="E730" s="4" t="str">
        <f>"1992-10-04"</f>
        <v>1992-10-04</v>
      </c>
    </row>
    <row r="731" spans="1:5" s="1" customFormat="1" x14ac:dyDescent="0.15">
      <c r="A731" s="4">
        <v>729</v>
      </c>
      <c r="B731" s="4" t="s">
        <v>16</v>
      </c>
      <c r="C731" s="4" t="str">
        <f>"赵彩伶"</f>
        <v>赵彩伶</v>
      </c>
      <c r="D731" s="4" t="str">
        <f>"女"</f>
        <v>女</v>
      </c>
      <c r="E731" s="4" t="str">
        <f>"1996-06-12"</f>
        <v>1996-06-12</v>
      </c>
    </row>
    <row r="732" spans="1:5" s="1" customFormat="1" x14ac:dyDescent="0.15">
      <c r="A732" s="4">
        <v>730</v>
      </c>
      <c r="B732" s="4" t="s">
        <v>16</v>
      </c>
      <c r="C732" s="4" t="str">
        <f>"刘晓霜"</f>
        <v>刘晓霜</v>
      </c>
      <c r="D732" s="4" t="str">
        <f>"女"</f>
        <v>女</v>
      </c>
      <c r="E732" s="4" t="str">
        <f>"1996-02-05"</f>
        <v>1996-02-05</v>
      </c>
    </row>
    <row r="733" spans="1:5" s="1" customFormat="1" x14ac:dyDescent="0.15">
      <c r="A733" s="4">
        <v>731</v>
      </c>
      <c r="B733" s="4" t="s">
        <v>16</v>
      </c>
      <c r="C733" s="4" t="str">
        <f>"吴姬莹"</f>
        <v>吴姬莹</v>
      </c>
      <c r="D733" s="4" t="str">
        <f>"女"</f>
        <v>女</v>
      </c>
      <c r="E733" s="4" t="str">
        <f>"1997-12-12"</f>
        <v>1997-12-12</v>
      </c>
    </row>
    <row r="734" spans="1:5" s="1" customFormat="1" x14ac:dyDescent="0.15">
      <c r="A734" s="4">
        <v>732</v>
      </c>
      <c r="B734" s="4" t="s">
        <v>16</v>
      </c>
      <c r="C734" s="4" t="str">
        <f>"卢娅妮"</f>
        <v>卢娅妮</v>
      </c>
      <c r="D734" s="4" t="str">
        <f>"女"</f>
        <v>女</v>
      </c>
      <c r="E734" s="4" t="str">
        <f>"1997-04-17"</f>
        <v>1997-04-17</v>
      </c>
    </row>
    <row r="735" spans="1:5" s="1" customFormat="1" x14ac:dyDescent="0.15">
      <c r="A735" s="4">
        <v>733</v>
      </c>
      <c r="B735" s="4" t="s">
        <v>16</v>
      </c>
      <c r="C735" s="4" t="str">
        <f>"符顺子"</f>
        <v>符顺子</v>
      </c>
      <c r="D735" s="4" t="str">
        <f>"女"</f>
        <v>女</v>
      </c>
      <c r="E735" s="4" t="str">
        <f>"1993-09-12"</f>
        <v>1993-09-12</v>
      </c>
    </row>
    <row r="736" spans="1:5" s="1" customFormat="1" x14ac:dyDescent="0.15">
      <c r="A736" s="4">
        <v>734</v>
      </c>
      <c r="B736" s="4" t="s">
        <v>16</v>
      </c>
      <c r="C736" s="4" t="str">
        <f>"吴舒翔"</f>
        <v>吴舒翔</v>
      </c>
      <c r="D736" s="4" t="str">
        <f>"女"</f>
        <v>女</v>
      </c>
      <c r="E736" s="4" t="str">
        <f>"1997-10-31"</f>
        <v>1997-10-31</v>
      </c>
    </row>
    <row r="737" spans="1:5" s="1" customFormat="1" x14ac:dyDescent="0.15">
      <c r="A737" s="4">
        <v>735</v>
      </c>
      <c r="B737" s="4" t="s">
        <v>16</v>
      </c>
      <c r="C737" s="4" t="str">
        <f>"李江"</f>
        <v>李江</v>
      </c>
      <c r="D737" s="4" t="str">
        <f>"女"</f>
        <v>女</v>
      </c>
      <c r="E737" s="4" t="str">
        <f>"1995-10-10"</f>
        <v>1995-10-10</v>
      </c>
    </row>
    <row r="738" spans="1:5" s="1" customFormat="1" x14ac:dyDescent="0.15">
      <c r="A738" s="4">
        <v>736</v>
      </c>
      <c r="B738" s="4" t="s">
        <v>16</v>
      </c>
      <c r="C738" s="4" t="str">
        <f>"周璨"</f>
        <v>周璨</v>
      </c>
      <c r="D738" s="4" t="str">
        <f>"女"</f>
        <v>女</v>
      </c>
      <c r="E738" s="4" t="str">
        <f>"1996-09-06"</f>
        <v>1996-09-06</v>
      </c>
    </row>
    <row r="739" spans="1:5" s="1" customFormat="1" x14ac:dyDescent="0.15">
      <c r="A739" s="4">
        <v>737</v>
      </c>
      <c r="B739" s="4" t="s">
        <v>16</v>
      </c>
      <c r="C739" s="4" t="str">
        <f>"郑巧巧"</f>
        <v>郑巧巧</v>
      </c>
      <c r="D739" s="4" t="str">
        <f>"女"</f>
        <v>女</v>
      </c>
      <c r="E739" s="4" t="str">
        <f>"1995-06-28"</f>
        <v>1995-06-28</v>
      </c>
    </row>
    <row r="740" spans="1:5" s="1" customFormat="1" x14ac:dyDescent="0.15">
      <c r="A740" s="4">
        <v>738</v>
      </c>
      <c r="B740" s="4" t="s">
        <v>16</v>
      </c>
      <c r="C740" s="4" t="str">
        <f>"邢姑"</f>
        <v>邢姑</v>
      </c>
      <c r="D740" s="4" t="str">
        <f>"女"</f>
        <v>女</v>
      </c>
      <c r="E740" s="4" t="str">
        <f>"1995-10-14"</f>
        <v>1995-10-14</v>
      </c>
    </row>
    <row r="741" spans="1:5" s="1" customFormat="1" x14ac:dyDescent="0.15">
      <c r="A741" s="4">
        <v>739</v>
      </c>
      <c r="B741" s="4" t="s">
        <v>16</v>
      </c>
      <c r="C741" s="4" t="str">
        <f>"林小夏"</f>
        <v>林小夏</v>
      </c>
      <c r="D741" s="4" t="str">
        <f>"女"</f>
        <v>女</v>
      </c>
      <c r="E741" s="4" t="str">
        <f>"1994-07-27"</f>
        <v>1994-07-27</v>
      </c>
    </row>
    <row r="742" spans="1:5" s="1" customFormat="1" x14ac:dyDescent="0.15">
      <c r="A742" s="4">
        <v>740</v>
      </c>
      <c r="B742" s="4" t="s">
        <v>16</v>
      </c>
      <c r="C742" s="4" t="str">
        <f>"孙彩婷"</f>
        <v>孙彩婷</v>
      </c>
      <c r="D742" s="4" t="str">
        <f>"女"</f>
        <v>女</v>
      </c>
      <c r="E742" s="4" t="str">
        <f>"1995-12-12"</f>
        <v>1995-12-12</v>
      </c>
    </row>
    <row r="743" spans="1:5" s="1" customFormat="1" x14ac:dyDescent="0.15">
      <c r="A743" s="4">
        <v>741</v>
      </c>
      <c r="B743" s="4" t="s">
        <v>16</v>
      </c>
      <c r="C743" s="4" t="str">
        <f>"陈惠儿"</f>
        <v>陈惠儿</v>
      </c>
      <c r="D743" s="4" t="str">
        <f>"女"</f>
        <v>女</v>
      </c>
      <c r="E743" s="4" t="str">
        <f>"1995-01-26"</f>
        <v>1995-01-26</v>
      </c>
    </row>
    <row r="744" spans="1:5" s="1" customFormat="1" x14ac:dyDescent="0.15">
      <c r="A744" s="4">
        <v>742</v>
      </c>
      <c r="B744" s="4" t="s">
        <v>16</v>
      </c>
      <c r="C744" s="4" t="str">
        <f>"覃钰童"</f>
        <v>覃钰童</v>
      </c>
      <c r="D744" s="4" t="str">
        <f>"女"</f>
        <v>女</v>
      </c>
      <c r="E744" s="4" t="str">
        <f>"1996-08-23"</f>
        <v>1996-08-23</v>
      </c>
    </row>
    <row r="745" spans="1:5" s="1" customFormat="1" x14ac:dyDescent="0.15">
      <c r="A745" s="4">
        <v>743</v>
      </c>
      <c r="B745" s="4" t="s">
        <v>16</v>
      </c>
      <c r="C745" s="4" t="str">
        <f>"黄卓行"</f>
        <v>黄卓行</v>
      </c>
      <c r="D745" s="4" t="str">
        <f>"男"</f>
        <v>男</v>
      </c>
      <c r="E745" s="4" t="str">
        <f>"1994-11-03"</f>
        <v>1994-11-03</v>
      </c>
    </row>
    <row r="746" spans="1:5" s="1" customFormat="1" x14ac:dyDescent="0.15">
      <c r="A746" s="4">
        <v>744</v>
      </c>
      <c r="B746" s="4" t="s">
        <v>16</v>
      </c>
      <c r="C746" s="4" t="str">
        <f>"刘妹"</f>
        <v>刘妹</v>
      </c>
      <c r="D746" s="4" t="str">
        <f>"女"</f>
        <v>女</v>
      </c>
      <c r="E746" s="4" t="str">
        <f>"1995-07-13"</f>
        <v>1995-07-13</v>
      </c>
    </row>
    <row r="747" spans="1:5" s="1" customFormat="1" x14ac:dyDescent="0.15">
      <c r="A747" s="4">
        <v>745</v>
      </c>
      <c r="B747" s="4" t="s">
        <v>16</v>
      </c>
      <c r="C747" s="4" t="str">
        <f>"钱定怡"</f>
        <v>钱定怡</v>
      </c>
      <c r="D747" s="4" t="str">
        <f>"女"</f>
        <v>女</v>
      </c>
      <c r="E747" s="4" t="str">
        <f>"1997-02-04"</f>
        <v>1997-02-04</v>
      </c>
    </row>
    <row r="748" spans="1:5" s="1" customFormat="1" x14ac:dyDescent="0.15">
      <c r="A748" s="4">
        <v>746</v>
      </c>
      <c r="B748" s="4" t="s">
        <v>16</v>
      </c>
      <c r="C748" s="4" t="str">
        <f>"王涵"</f>
        <v>王涵</v>
      </c>
      <c r="D748" s="4" t="str">
        <f>"女"</f>
        <v>女</v>
      </c>
      <c r="E748" s="4" t="str">
        <f>"1997-11-25"</f>
        <v>1997-11-25</v>
      </c>
    </row>
    <row r="749" spans="1:5" s="1" customFormat="1" x14ac:dyDescent="0.15">
      <c r="A749" s="4">
        <v>747</v>
      </c>
      <c r="B749" s="4" t="s">
        <v>16</v>
      </c>
      <c r="C749" s="4" t="str">
        <f>"吴青青"</f>
        <v>吴青青</v>
      </c>
      <c r="D749" s="4" t="str">
        <f>"女"</f>
        <v>女</v>
      </c>
      <c r="E749" s="4" t="str">
        <f>"1996-08-16"</f>
        <v>1996-08-16</v>
      </c>
    </row>
    <row r="750" spans="1:5" s="1" customFormat="1" x14ac:dyDescent="0.15">
      <c r="A750" s="4">
        <v>748</v>
      </c>
      <c r="B750" s="4" t="s">
        <v>16</v>
      </c>
      <c r="C750" s="4" t="str">
        <f>"吉家丽"</f>
        <v>吉家丽</v>
      </c>
      <c r="D750" s="4" t="str">
        <f>"女"</f>
        <v>女</v>
      </c>
      <c r="E750" s="4" t="str">
        <f>"1995-11-09"</f>
        <v>1995-11-09</v>
      </c>
    </row>
    <row r="751" spans="1:5" s="1" customFormat="1" x14ac:dyDescent="0.15">
      <c r="A751" s="4">
        <v>749</v>
      </c>
      <c r="B751" s="4" t="s">
        <v>16</v>
      </c>
      <c r="C751" s="4" t="str">
        <f>"王汉城"</f>
        <v>王汉城</v>
      </c>
      <c r="D751" s="4" t="str">
        <f>"男"</f>
        <v>男</v>
      </c>
      <c r="E751" s="4" t="str">
        <f>"1995-08-05"</f>
        <v>1995-08-05</v>
      </c>
    </row>
    <row r="752" spans="1:5" s="1" customFormat="1" x14ac:dyDescent="0.15">
      <c r="A752" s="4">
        <v>750</v>
      </c>
      <c r="B752" s="4" t="s">
        <v>16</v>
      </c>
      <c r="C752" s="4" t="str">
        <f>"吴小曼"</f>
        <v>吴小曼</v>
      </c>
      <c r="D752" s="4" t="str">
        <f>"女"</f>
        <v>女</v>
      </c>
      <c r="E752" s="4" t="str">
        <f>"1998-01-06"</f>
        <v>1998-01-06</v>
      </c>
    </row>
    <row r="753" spans="1:5" s="1" customFormat="1" x14ac:dyDescent="0.15">
      <c r="A753" s="4">
        <v>751</v>
      </c>
      <c r="B753" s="4" t="s">
        <v>16</v>
      </c>
      <c r="C753" s="4" t="str">
        <f>"羊金凤"</f>
        <v>羊金凤</v>
      </c>
      <c r="D753" s="4" t="str">
        <f>"女"</f>
        <v>女</v>
      </c>
      <c r="E753" s="4" t="str">
        <f>"1994-07-16"</f>
        <v>1994-07-16</v>
      </c>
    </row>
    <row r="754" spans="1:5" s="1" customFormat="1" x14ac:dyDescent="0.15">
      <c r="A754" s="4">
        <v>752</v>
      </c>
      <c r="B754" s="4" t="s">
        <v>16</v>
      </c>
      <c r="C754" s="4" t="str">
        <f>"邢腾巧"</f>
        <v>邢腾巧</v>
      </c>
      <c r="D754" s="4" t="str">
        <f>"女"</f>
        <v>女</v>
      </c>
      <c r="E754" s="4" t="str">
        <f>"1999-02-22"</f>
        <v>1999-02-22</v>
      </c>
    </row>
    <row r="755" spans="1:5" s="1" customFormat="1" x14ac:dyDescent="0.15">
      <c r="A755" s="4">
        <v>753</v>
      </c>
      <c r="B755" s="4" t="s">
        <v>16</v>
      </c>
      <c r="C755" s="4" t="str">
        <f>"岑娜"</f>
        <v>岑娜</v>
      </c>
      <c r="D755" s="4" t="str">
        <f>"女"</f>
        <v>女</v>
      </c>
      <c r="E755" s="4" t="str">
        <f>"1994-09-03"</f>
        <v>1994-09-03</v>
      </c>
    </row>
    <row r="756" spans="1:5" s="1" customFormat="1" x14ac:dyDescent="0.15">
      <c r="A756" s="4">
        <v>754</v>
      </c>
      <c r="B756" s="4" t="s">
        <v>16</v>
      </c>
      <c r="C756" s="4" t="str">
        <f>"刘宝莹"</f>
        <v>刘宝莹</v>
      </c>
      <c r="D756" s="4" t="str">
        <f>"女"</f>
        <v>女</v>
      </c>
      <c r="E756" s="4" t="str">
        <f>"1996-03-20"</f>
        <v>1996-03-20</v>
      </c>
    </row>
    <row r="757" spans="1:5" s="1" customFormat="1" x14ac:dyDescent="0.15">
      <c r="A757" s="4">
        <v>755</v>
      </c>
      <c r="B757" s="4" t="s">
        <v>16</v>
      </c>
      <c r="C757" s="4" t="str">
        <f>"林烨"</f>
        <v>林烨</v>
      </c>
      <c r="D757" s="4" t="str">
        <f>"女"</f>
        <v>女</v>
      </c>
      <c r="E757" s="4" t="str">
        <f>"1995-08-20"</f>
        <v>1995-08-20</v>
      </c>
    </row>
    <row r="758" spans="1:5" s="1" customFormat="1" x14ac:dyDescent="0.15">
      <c r="A758" s="4">
        <v>756</v>
      </c>
      <c r="B758" s="4" t="s">
        <v>16</v>
      </c>
      <c r="C758" s="4" t="str">
        <f>"蔡江林"</f>
        <v>蔡江林</v>
      </c>
      <c r="D758" s="4" t="str">
        <f>"女"</f>
        <v>女</v>
      </c>
      <c r="E758" s="4" t="str">
        <f>"1997-01-28"</f>
        <v>1997-01-28</v>
      </c>
    </row>
    <row r="759" spans="1:5" s="1" customFormat="1" x14ac:dyDescent="0.15">
      <c r="A759" s="4">
        <v>757</v>
      </c>
      <c r="B759" s="4" t="s">
        <v>16</v>
      </c>
      <c r="C759" s="4" t="str">
        <f>"苏娜"</f>
        <v>苏娜</v>
      </c>
      <c r="D759" s="4" t="str">
        <f>"女"</f>
        <v>女</v>
      </c>
      <c r="E759" s="4" t="str">
        <f>"1996-03-18"</f>
        <v>1996-03-18</v>
      </c>
    </row>
    <row r="760" spans="1:5" s="1" customFormat="1" x14ac:dyDescent="0.15">
      <c r="A760" s="4">
        <v>758</v>
      </c>
      <c r="B760" s="4" t="s">
        <v>16</v>
      </c>
      <c r="C760" s="4" t="str">
        <f>"莫晓敏"</f>
        <v>莫晓敏</v>
      </c>
      <c r="D760" s="4" t="str">
        <f>"女"</f>
        <v>女</v>
      </c>
      <c r="E760" s="4" t="str">
        <f>"1995-09-12"</f>
        <v>1995-09-12</v>
      </c>
    </row>
    <row r="761" spans="1:5" s="1" customFormat="1" x14ac:dyDescent="0.15">
      <c r="A761" s="4">
        <v>759</v>
      </c>
      <c r="B761" s="4" t="s">
        <v>16</v>
      </c>
      <c r="C761" s="4" t="str">
        <f>"曾小云"</f>
        <v>曾小云</v>
      </c>
      <c r="D761" s="4" t="str">
        <f>"女"</f>
        <v>女</v>
      </c>
      <c r="E761" s="4" t="str">
        <f>"1996-02-01"</f>
        <v>1996-02-01</v>
      </c>
    </row>
    <row r="762" spans="1:5" s="1" customFormat="1" x14ac:dyDescent="0.15">
      <c r="A762" s="4">
        <v>760</v>
      </c>
      <c r="B762" s="4" t="s">
        <v>16</v>
      </c>
      <c r="C762" s="4" t="str">
        <f>"郭传艳"</f>
        <v>郭传艳</v>
      </c>
      <c r="D762" s="4" t="str">
        <f>"女"</f>
        <v>女</v>
      </c>
      <c r="E762" s="4" t="str">
        <f>"1993-11-19"</f>
        <v>1993-11-19</v>
      </c>
    </row>
    <row r="763" spans="1:5" s="1" customFormat="1" x14ac:dyDescent="0.15">
      <c r="A763" s="4">
        <v>761</v>
      </c>
      <c r="B763" s="4" t="s">
        <v>16</v>
      </c>
      <c r="C763" s="4" t="str">
        <f>"王培"</f>
        <v>王培</v>
      </c>
      <c r="D763" s="4" t="str">
        <f>"男"</f>
        <v>男</v>
      </c>
      <c r="E763" s="4" t="str">
        <f>"1996-09-30"</f>
        <v>1996-09-30</v>
      </c>
    </row>
    <row r="764" spans="1:5" s="1" customFormat="1" x14ac:dyDescent="0.15">
      <c r="A764" s="4">
        <v>762</v>
      </c>
      <c r="B764" s="4" t="s">
        <v>16</v>
      </c>
      <c r="C764" s="4" t="str">
        <f>"吴小丹"</f>
        <v>吴小丹</v>
      </c>
      <c r="D764" s="4" t="str">
        <f>"女"</f>
        <v>女</v>
      </c>
      <c r="E764" s="4" t="str">
        <f>"1995-10-22"</f>
        <v>1995-10-22</v>
      </c>
    </row>
    <row r="765" spans="1:5" s="1" customFormat="1" x14ac:dyDescent="0.15">
      <c r="A765" s="4">
        <v>763</v>
      </c>
      <c r="B765" s="4" t="s">
        <v>16</v>
      </c>
      <c r="C765" s="4" t="str">
        <f>"杨燕"</f>
        <v>杨燕</v>
      </c>
      <c r="D765" s="4" t="str">
        <f>"女"</f>
        <v>女</v>
      </c>
      <c r="E765" s="4" t="str">
        <f>"1997-11-25"</f>
        <v>1997-11-25</v>
      </c>
    </row>
    <row r="766" spans="1:5" s="1" customFormat="1" x14ac:dyDescent="0.15">
      <c r="A766" s="4">
        <v>764</v>
      </c>
      <c r="B766" s="4" t="s">
        <v>16</v>
      </c>
      <c r="C766" s="4" t="str">
        <f>"王慧玲"</f>
        <v>王慧玲</v>
      </c>
      <c r="D766" s="4" t="str">
        <f>"女"</f>
        <v>女</v>
      </c>
      <c r="E766" s="4" t="str">
        <f>"1996-06-05"</f>
        <v>1996-06-05</v>
      </c>
    </row>
    <row r="767" spans="1:5" s="1" customFormat="1" x14ac:dyDescent="0.15">
      <c r="A767" s="4">
        <v>765</v>
      </c>
      <c r="B767" s="4" t="s">
        <v>16</v>
      </c>
      <c r="C767" s="4" t="str">
        <f>"陈星玲"</f>
        <v>陈星玲</v>
      </c>
      <c r="D767" s="4" t="str">
        <f>"女"</f>
        <v>女</v>
      </c>
      <c r="E767" s="4" t="str">
        <f>"1995-10-12"</f>
        <v>1995-10-12</v>
      </c>
    </row>
    <row r="768" spans="1:5" s="1" customFormat="1" x14ac:dyDescent="0.15">
      <c r="A768" s="4">
        <v>766</v>
      </c>
      <c r="B768" s="4" t="s">
        <v>16</v>
      </c>
      <c r="C768" s="4" t="str">
        <f>"周志丹"</f>
        <v>周志丹</v>
      </c>
      <c r="D768" s="4" t="str">
        <f>"女"</f>
        <v>女</v>
      </c>
      <c r="E768" s="4" t="str">
        <f>"1995-07-06"</f>
        <v>1995-07-06</v>
      </c>
    </row>
    <row r="769" spans="1:5" s="1" customFormat="1" x14ac:dyDescent="0.15">
      <c r="A769" s="4">
        <v>767</v>
      </c>
      <c r="B769" s="4" t="s">
        <v>16</v>
      </c>
      <c r="C769" s="4" t="str">
        <f>"郑远核"</f>
        <v>郑远核</v>
      </c>
      <c r="D769" s="4" t="str">
        <f>"女"</f>
        <v>女</v>
      </c>
      <c r="E769" s="4" t="str">
        <f>"1998-10-29"</f>
        <v>1998-10-29</v>
      </c>
    </row>
    <row r="770" spans="1:5" s="1" customFormat="1" x14ac:dyDescent="0.15">
      <c r="A770" s="4">
        <v>768</v>
      </c>
      <c r="B770" s="4" t="s">
        <v>16</v>
      </c>
      <c r="C770" s="4" t="str">
        <f>"林明锐"</f>
        <v>林明锐</v>
      </c>
      <c r="D770" s="4" t="str">
        <f>"男"</f>
        <v>男</v>
      </c>
      <c r="E770" s="4" t="str">
        <f>"1998-02-15"</f>
        <v>1998-02-15</v>
      </c>
    </row>
    <row r="771" spans="1:5" s="1" customFormat="1" x14ac:dyDescent="0.15">
      <c r="A771" s="4">
        <v>769</v>
      </c>
      <c r="B771" s="4" t="s">
        <v>16</v>
      </c>
      <c r="C771" s="4" t="str">
        <f>"李欣"</f>
        <v>李欣</v>
      </c>
      <c r="D771" s="4" t="str">
        <f>"女"</f>
        <v>女</v>
      </c>
      <c r="E771" s="4" t="str">
        <f>"1998-01-14"</f>
        <v>1998-01-14</v>
      </c>
    </row>
    <row r="772" spans="1:5" s="1" customFormat="1" x14ac:dyDescent="0.15">
      <c r="A772" s="4">
        <v>770</v>
      </c>
      <c r="B772" s="4" t="s">
        <v>16</v>
      </c>
      <c r="C772" s="4" t="str">
        <f>"吴帆"</f>
        <v>吴帆</v>
      </c>
      <c r="D772" s="4" t="str">
        <f>"女"</f>
        <v>女</v>
      </c>
      <c r="E772" s="4" t="str">
        <f>"1996-10-18"</f>
        <v>1996-10-18</v>
      </c>
    </row>
    <row r="773" spans="1:5" s="1" customFormat="1" x14ac:dyDescent="0.15">
      <c r="A773" s="4">
        <v>771</v>
      </c>
      <c r="B773" s="4" t="s">
        <v>16</v>
      </c>
      <c r="C773" s="4" t="str">
        <f>"李燕婷"</f>
        <v>李燕婷</v>
      </c>
      <c r="D773" s="4" t="str">
        <f>"女"</f>
        <v>女</v>
      </c>
      <c r="E773" s="4" t="str">
        <f>"1995-12-27"</f>
        <v>1995-12-27</v>
      </c>
    </row>
    <row r="774" spans="1:5" s="1" customFormat="1" x14ac:dyDescent="0.15">
      <c r="A774" s="4">
        <v>772</v>
      </c>
      <c r="B774" s="4" t="s">
        <v>16</v>
      </c>
      <c r="C774" s="4" t="str">
        <f>"王春香"</f>
        <v>王春香</v>
      </c>
      <c r="D774" s="4" t="str">
        <f>"女"</f>
        <v>女</v>
      </c>
      <c r="E774" s="4" t="str">
        <f>"1994-10-02"</f>
        <v>1994-10-02</v>
      </c>
    </row>
    <row r="775" spans="1:5" s="1" customFormat="1" x14ac:dyDescent="0.15">
      <c r="A775" s="4">
        <v>773</v>
      </c>
      <c r="B775" s="4" t="s">
        <v>16</v>
      </c>
      <c r="C775" s="4" t="str">
        <f>"王靖莹"</f>
        <v>王靖莹</v>
      </c>
      <c r="D775" s="4" t="str">
        <f>"女"</f>
        <v>女</v>
      </c>
      <c r="E775" s="4" t="str">
        <f>"1997-01-04"</f>
        <v>1997-01-04</v>
      </c>
    </row>
    <row r="776" spans="1:5" s="1" customFormat="1" x14ac:dyDescent="0.15">
      <c r="A776" s="4">
        <v>774</v>
      </c>
      <c r="B776" s="4" t="s">
        <v>16</v>
      </c>
      <c r="C776" s="4" t="str">
        <f>"文诗云"</f>
        <v>文诗云</v>
      </c>
      <c r="D776" s="4" t="str">
        <f>"女"</f>
        <v>女</v>
      </c>
      <c r="E776" s="4" t="str">
        <f>"1994-02-03"</f>
        <v>1994-02-03</v>
      </c>
    </row>
    <row r="777" spans="1:5" s="1" customFormat="1" x14ac:dyDescent="0.15">
      <c r="A777" s="4">
        <v>775</v>
      </c>
      <c r="B777" s="4" t="s">
        <v>16</v>
      </c>
      <c r="C777" s="4" t="str">
        <f>"羊壮荣"</f>
        <v>羊壮荣</v>
      </c>
      <c r="D777" s="4" t="str">
        <f>"男"</f>
        <v>男</v>
      </c>
      <c r="E777" s="4" t="str">
        <f>"1998-03-07"</f>
        <v>1998-03-07</v>
      </c>
    </row>
    <row r="778" spans="1:5" s="1" customFormat="1" x14ac:dyDescent="0.15">
      <c r="A778" s="4">
        <v>776</v>
      </c>
      <c r="B778" s="4" t="s">
        <v>16</v>
      </c>
      <c r="C778" s="4" t="str">
        <f>"羊晓华"</f>
        <v>羊晓华</v>
      </c>
      <c r="D778" s="4" t="str">
        <f>"女"</f>
        <v>女</v>
      </c>
      <c r="E778" s="4" t="str">
        <f>"1997-01-01"</f>
        <v>1997-01-01</v>
      </c>
    </row>
    <row r="779" spans="1:5" s="1" customFormat="1" x14ac:dyDescent="0.15">
      <c r="A779" s="4">
        <v>777</v>
      </c>
      <c r="B779" s="4" t="s">
        <v>16</v>
      </c>
      <c r="C779" s="4" t="str">
        <f>"王金丹"</f>
        <v>王金丹</v>
      </c>
      <c r="D779" s="4" t="str">
        <f>"女"</f>
        <v>女</v>
      </c>
      <c r="E779" s="4" t="str">
        <f>"1995-12-10"</f>
        <v>1995-12-10</v>
      </c>
    </row>
    <row r="780" spans="1:5" s="1" customFormat="1" x14ac:dyDescent="0.15">
      <c r="A780" s="4">
        <v>778</v>
      </c>
      <c r="B780" s="4" t="s">
        <v>16</v>
      </c>
      <c r="C780" s="4" t="str">
        <f>"符芳颖"</f>
        <v>符芳颖</v>
      </c>
      <c r="D780" s="4" t="str">
        <f>"女"</f>
        <v>女</v>
      </c>
      <c r="E780" s="4" t="str">
        <f>"1997-03-03"</f>
        <v>1997-03-03</v>
      </c>
    </row>
    <row r="781" spans="1:5" s="1" customFormat="1" x14ac:dyDescent="0.15">
      <c r="A781" s="4">
        <v>779</v>
      </c>
      <c r="B781" s="4" t="s">
        <v>16</v>
      </c>
      <c r="C781" s="4" t="str">
        <f>"郑玉婷"</f>
        <v>郑玉婷</v>
      </c>
      <c r="D781" s="4" t="str">
        <f>"女"</f>
        <v>女</v>
      </c>
      <c r="E781" s="4" t="str">
        <f>"1998-09-19"</f>
        <v>1998-09-19</v>
      </c>
    </row>
    <row r="782" spans="1:5" s="1" customFormat="1" x14ac:dyDescent="0.15">
      <c r="A782" s="4">
        <v>780</v>
      </c>
      <c r="B782" s="4" t="s">
        <v>16</v>
      </c>
      <c r="C782" s="4" t="str">
        <f>"周妙"</f>
        <v>周妙</v>
      </c>
      <c r="D782" s="4" t="str">
        <f>"女"</f>
        <v>女</v>
      </c>
      <c r="E782" s="4" t="str">
        <f>"1998-10-06"</f>
        <v>1998-10-06</v>
      </c>
    </row>
    <row r="783" spans="1:5" s="1" customFormat="1" x14ac:dyDescent="0.15">
      <c r="A783" s="4">
        <v>781</v>
      </c>
      <c r="B783" s="4" t="s">
        <v>16</v>
      </c>
      <c r="C783" s="4" t="str">
        <f>"黄海霞"</f>
        <v>黄海霞</v>
      </c>
      <c r="D783" s="4" t="str">
        <f>"女"</f>
        <v>女</v>
      </c>
      <c r="E783" s="4" t="str">
        <f>"1995-12-01"</f>
        <v>1995-12-01</v>
      </c>
    </row>
    <row r="784" spans="1:5" s="1" customFormat="1" x14ac:dyDescent="0.15">
      <c r="A784" s="4">
        <v>782</v>
      </c>
      <c r="B784" s="4" t="s">
        <v>16</v>
      </c>
      <c r="C784" s="4" t="str">
        <f>"林敏敏"</f>
        <v>林敏敏</v>
      </c>
      <c r="D784" s="4" t="str">
        <f>"女"</f>
        <v>女</v>
      </c>
      <c r="E784" s="4" t="str">
        <f>"1996-11-01"</f>
        <v>1996-11-01</v>
      </c>
    </row>
    <row r="785" spans="1:5" s="1" customFormat="1" x14ac:dyDescent="0.15">
      <c r="A785" s="4">
        <v>783</v>
      </c>
      <c r="B785" s="4" t="s">
        <v>16</v>
      </c>
      <c r="C785" s="4" t="str">
        <f>"黄阳玲"</f>
        <v>黄阳玲</v>
      </c>
      <c r="D785" s="4" t="str">
        <f>"女"</f>
        <v>女</v>
      </c>
      <c r="E785" s="4" t="str">
        <f>"1995-07-09"</f>
        <v>1995-07-09</v>
      </c>
    </row>
    <row r="786" spans="1:5" s="1" customFormat="1" x14ac:dyDescent="0.15">
      <c r="A786" s="4">
        <v>784</v>
      </c>
      <c r="B786" s="4" t="s">
        <v>16</v>
      </c>
      <c r="C786" s="4" t="str">
        <f>"莫芳瑜"</f>
        <v>莫芳瑜</v>
      </c>
      <c r="D786" s="4" t="str">
        <f>"女"</f>
        <v>女</v>
      </c>
      <c r="E786" s="4" t="str">
        <f>"1998-02-27"</f>
        <v>1998-02-27</v>
      </c>
    </row>
    <row r="787" spans="1:5" s="1" customFormat="1" x14ac:dyDescent="0.15">
      <c r="A787" s="4">
        <v>785</v>
      </c>
      <c r="B787" s="4" t="s">
        <v>16</v>
      </c>
      <c r="C787" s="4" t="str">
        <f>"曾雨晶"</f>
        <v>曾雨晶</v>
      </c>
      <c r="D787" s="4" t="str">
        <f>"女"</f>
        <v>女</v>
      </c>
      <c r="E787" s="4" t="str">
        <f>"1998-04-25"</f>
        <v>1998-04-25</v>
      </c>
    </row>
    <row r="788" spans="1:5" s="1" customFormat="1" x14ac:dyDescent="0.15">
      <c r="A788" s="4">
        <v>786</v>
      </c>
      <c r="B788" s="4" t="s">
        <v>16</v>
      </c>
      <c r="C788" s="4" t="str">
        <f>"林慧妹"</f>
        <v>林慧妹</v>
      </c>
      <c r="D788" s="4" t="str">
        <f>"女"</f>
        <v>女</v>
      </c>
      <c r="E788" s="4" t="str">
        <f>"1995-04-29"</f>
        <v>1995-04-29</v>
      </c>
    </row>
    <row r="789" spans="1:5" s="1" customFormat="1" x14ac:dyDescent="0.15">
      <c r="A789" s="4">
        <v>787</v>
      </c>
      <c r="B789" s="4" t="s">
        <v>16</v>
      </c>
      <c r="C789" s="4" t="str">
        <f>"吴华靖"</f>
        <v>吴华靖</v>
      </c>
      <c r="D789" s="4" t="str">
        <f>"女"</f>
        <v>女</v>
      </c>
      <c r="E789" s="4" t="str">
        <f>"1995-01-20"</f>
        <v>1995-01-20</v>
      </c>
    </row>
    <row r="790" spans="1:5" s="1" customFormat="1" x14ac:dyDescent="0.15">
      <c r="A790" s="4">
        <v>788</v>
      </c>
      <c r="B790" s="4" t="s">
        <v>16</v>
      </c>
      <c r="C790" s="4" t="str">
        <f>"莫光培"</f>
        <v>莫光培</v>
      </c>
      <c r="D790" s="4" t="str">
        <f>"男"</f>
        <v>男</v>
      </c>
      <c r="E790" s="4" t="str">
        <f>"1996-12-22"</f>
        <v>1996-12-22</v>
      </c>
    </row>
    <row r="791" spans="1:5" s="1" customFormat="1" x14ac:dyDescent="0.15">
      <c r="A791" s="4">
        <v>789</v>
      </c>
      <c r="B791" s="4" t="s">
        <v>16</v>
      </c>
      <c r="C791" s="4" t="str">
        <f>"谢青彤"</f>
        <v>谢青彤</v>
      </c>
      <c r="D791" s="4" t="str">
        <f>"女"</f>
        <v>女</v>
      </c>
      <c r="E791" s="4" t="str">
        <f>"1996-03-08"</f>
        <v>1996-03-08</v>
      </c>
    </row>
    <row r="792" spans="1:5" s="1" customFormat="1" x14ac:dyDescent="0.15">
      <c r="A792" s="4">
        <v>790</v>
      </c>
      <c r="B792" s="4" t="s">
        <v>16</v>
      </c>
      <c r="C792" s="4" t="str">
        <f>"欧文婷"</f>
        <v>欧文婷</v>
      </c>
      <c r="D792" s="4" t="str">
        <f>"女"</f>
        <v>女</v>
      </c>
      <c r="E792" s="4" t="str">
        <f>"1996-05-20"</f>
        <v>1996-05-20</v>
      </c>
    </row>
    <row r="793" spans="1:5" s="1" customFormat="1" x14ac:dyDescent="0.15">
      <c r="A793" s="4">
        <v>791</v>
      </c>
      <c r="B793" s="4" t="s">
        <v>16</v>
      </c>
      <c r="C793" s="4" t="str">
        <f>"林碧莹"</f>
        <v>林碧莹</v>
      </c>
      <c r="D793" s="4" t="str">
        <f>"女"</f>
        <v>女</v>
      </c>
      <c r="E793" s="4" t="str">
        <f>"1997-01-19"</f>
        <v>1997-01-19</v>
      </c>
    </row>
    <row r="794" spans="1:5" s="1" customFormat="1" x14ac:dyDescent="0.15">
      <c r="A794" s="4">
        <v>792</v>
      </c>
      <c r="B794" s="4" t="s">
        <v>16</v>
      </c>
      <c r="C794" s="4" t="str">
        <f>"王楚楚"</f>
        <v>王楚楚</v>
      </c>
      <c r="D794" s="4" t="str">
        <f>"女"</f>
        <v>女</v>
      </c>
      <c r="E794" s="4" t="str">
        <f>"1995-05-04"</f>
        <v>1995-05-04</v>
      </c>
    </row>
    <row r="795" spans="1:5" s="1" customFormat="1" x14ac:dyDescent="0.15">
      <c r="A795" s="4">
        <v>793</v>
      </c>
      <c r="B795" s="4" t="s">
        <v>16</v>
      </c>
      <c r="C795" s="4" t="str">
        <f>"林彬彬"</f>
        <v>林彬彬</v>
      </c>
      <c r="D795" s="4" t="str">
        <f>"女"</f>
        <v>女</v>
      </c>
      <c r="E795" s="4" t="str">
        <f>"1994-06-17"</f>
        <v>1994-06-17</v>
      </c>
    </row>
    <row r="796" spans="1:5" s="1" customFormat="1" x14ac:dyDescent="0.15">
      <c r="A796" s="4">
        <v>794</v>
      </c>
      <c r="B796" s="4" t="s">
        <v>16</v>
      </c>
      <c r="C796" s="4" t="str">
        <f>"陈燕梅"</f>
        <v>陈燕梅</v>
      </c>
      <c r="D796" s="4" t="str">
        <f>"女"</f>
        <v>女</v>
      </c>
      <c r="E796" s="4" t="str">
        <f>"1997-01-21"</f>
        <v>1997-01-21</v>
      </c>
    </row>
    <row r="797" spans="1:5" s="1" customFormat="1" x14ac:dyDescent="0.15">
      <c r="A797" s="4">
        <v>795</v>
      </c>
      <c r="B797" s="4" t="s">
        <v>16</v>
      </c>
      <c r="C797" s="4" t="str">
        <f>"陈丹丹"</f>
        <v>陈丹丹</v>
      </c>
      <c r="D797" s="4" t="str">
        <f>"女"</f>
        <v>女</v>
      </c>
      <c r="E797" s="4" t="str">
        <f>"1994-12-10"</f>
        <v>1994-12-10</v>
      </c>
    </row>
    <row r="798" spans="1:5" s="1" customFormat="1" x14ac:dyDescent="0.15">
      <c r="A798" s="4">
        <v>796</v>
      </c>
      <c r="B798" s="4" t="s">
        <v>16</v>
      </c>
      <c r="C798" s="4" t="str">
        <f>"吴钰"</f>
        <v>吴钰</v>
      </c>
      <c r="D798" s="4" t="str">
        <f>"女"</f>
        <v>女</v>
      </c>
      <c r="E798" s="4" t="str">
        <f>"1997-05-14"</f>
        <v>1997-05-14</v>
      </c>
    </row>
    <row r="799" spans="1:5" s="1" customFormat="1" x14ac:dyDescent="0.15">
      <c r="A799" s="4">
        <v>797</v>
      </c>
      <c r="B799" s="4" t="s">
        <v>16</v>
      </c>
      <c r="C799" s="4" t="str">
        <f>"周美君"</f>
        <v>周美君</v>
      </c>
      <c r="D799" s="4" t="str">
        <f>"女"</f>
        <v>女</v>
      </c>
      <c r="E799" s="4" t="str">
        <f>"1996-03-13"</f>
        <v>1996-03-13</v>
      </c>
    </row>
    <row r="800" spans="1:5" s="1" customFormat="1" x14ac:dyDescent="0.15">
      <c r="A800" s="4">
        <v>798</v>
      </c>
      <c r="B800" s="4" t="s">
        <v>16</v>
      </c>
      <c r="C800" s="4" t="str">
        <f>"杜小莉"</f>
        <v>杜小莉</v>
      </c>
      <c r="D800" s="4" t="str">
        <f>"女"</f>
        <v>女</v>
      </c>
      <c r="E800" s="4" t="str">
        <f>"1996-03-05"</f>
        <v>1996-03-05</v>
      </c>
    </row>
    <row r="801" spans="1:5" s="1" customFormat="1" x14ac:dyDescent="0.15">
      <c r="A801" s="4">
        <v>799</v>
      </c>
      <c r="B801" s="4" t="s">
        <v>16</v>
      </c>
      <c r="C801" s="4" t="str">
        <f>"候国羽"</f>
        <v>候国羽</v>
      </c>
      <c r="D801" s="4" t="str">
        <f>"女"</f>
        <v>女</v>
      </c>
      <c r="E801" s="4" t="str">
        <f>"1998-12-22"</f>
        <v>1998-12-22</v>
      </c>
    </row>
    <row r="802" spans="1:5" s="1" customFormat="1" x14ac:dyDescent="0.15">
      <c r="A802" s="4">
        <v>800</v>
      </c>
      <c r="B802" s="4" t="s">
        <v>16</v>
      </c>
      <c r="C802" s="4" t="str">
        <f>"文萍萍"</f>
        <v>文萍萍</v>
      </c>
      <c r="D802" s="4" t="str">
        <f>"女"</f>
        <v>女</v>
      </c>
      <c r="E802" s="4" t="str">
        <f>"1996-11-13"</f>
        <v>1996-11-13</v>
      </c>
    </row>
    <row r="803" spans="1:5" s="1" customFormat="1" x14ac:dyDescent="0.15">
      <c r="A803" s="4">
        <v>801</v>
      </c>
      <c r="B803" s="4" t="s">
        <v>16</v>
      </c>
      <c r="C803" s="4" t="str">
        <f>"吉才液"</f>
        <v>吉才液</v>
      </c>
      <c r="D803" s="4" t="str">
        <f>"女"</f>
        <v>女</v>
      </c>
      <c r="E803" s="4" t="str">
        <f>"1993-08-25"</f>
        <v>1993-08-25</v>
      </c>
    </row>
    <row r="804" spans="1:5" s="1" customFormat="1" x14ac:dyDescent="0.15">
      <c r="A804" s="4">
        <v>802</v>
      </c>
      <c r="B804" s="4" t="s">
        <v>16</v>
      </c>
      <c r="C804" s="4" t="str">
        <f>"吕丹丹"</f>
        <v>吕丹丹</v>
      </c>
      <c r="D804" s="4" t="str">
        <f>"女"</f>
        <v>女</v>
      </c>
      <c r="E804" s="4" t="str">
        <f>"1996-01-23"</f>
        <v>1996-01-23</v>
      </c>
    </row>
    <row r="805" spans="1:5" s="1" customFormat="1" x14ac:dyDescent="0.15">
      <c r="A805" s="4">
        <v>803</v>
      </c>
      <c r="B805" s="4" t="s">
        <v>16</v>
      </c>
      <c r="C805" s="4" t="str">
        <f>"王莹"</f>
        <v>王莹</v>
      </c>
      <c r="D805" s="4" t="str">
        <f>"女"</f>
        <v>女</v>
      </c>
      <c r="E805" s="4" t="str">
        <f>"1998-09-14"</f>
        <v>1998-09-14</v>
      </c>
    </row>
    <row r="806" spans="1:5" s="1" customFormat="1" x14ac:dyDescent="0.15">
      <c r="A806" s="4">
        <v>804</v>
      </c>
      <c r="B806" s="4" t="s">
        <v>16</v>
      </c>
      <c r="C806" s="4" t="str">
        <f>"陈舒婷"</f>
        <v>陈舒婷</v>
      </c>
      <c r="D806" s="4" t="str">
        <f>"婵傦拷"</f>
        <v>婵傦拷</v>
      </c>
      <c r="E806" s="4" t="str">
        <f>"1997-05-07"</f>
        <v>1997-05-07</v>
      </c>
    </row>
    <row r="807" spans="1:5" s="1" customFormat="1" x14ac:dyDescent="0.15">
      <c r="A807" s="4">
        <v>805</v>
      </c>
      <c r="B807" s="4" t="s">
        <v>16</v>
      </c>
      <c r="C807" s="4" t="str">
        <f>"韩妹"</f>
        <v>韩妹</v>
      </c>
      <c r="D807" s="4" t="str">
        <f>"女"</f>
        <v>女</v>
      </c>
      <c r="E807" s="4" t="str">
        <f>"1995-09-26"</f>
        <v>1995-09-26</v>
      </c>
    </row>
    <row r="808" spans="1:5" s="1" customFormat="1" x14ac:dyDescent="0.15">
      <c r="A808" s="4">
        <v>806</v>
      </c>
      <c r="B808" s="4" t="s">
        <v>16</v>
      </c>
      <c r="C808" s="4" t="str">
        <f>"林雪玉"</f>
        <v>林雪玉</v>
      </c>
      <c r="D808" s="4" t="str">
        <f>"女"</f>
        <v>女</v>
      </c>
      <c r="E808" s="4" t="str">
        <f>"1995-11-16"</f>
        <v>1995-11-16</v>
      </c>
    </row>
    <row r="809" spans="1:5" s="1" customFormat="1" x14ac:dyDescent="0.15">
      <c r="A809" s="4">
        <v>807</v>
      </c>
      <c r="B809" s="4" t="s">
        <v>16</v>
      </c>
      <c r="C809" s="4" t="str">
        <f>"梁芷婷"</f>
        <v>梁芷婷</v>
      </c>
      <c r="D809" s="4" t="str">
        <f>"女"</f>
        <v>女</v>
      </c>
      <c r="E809" s="4" t="str">
        <f>"1998-03-13"</f>
        <v>1998-03-13</v>
      </c>
    </row>
    <row r="810" spans="1:5" s="1" customFormat="1" x14ac:dyDescent="0.15">
      <c r="A810" s="4">
        <v>808</v>
      </c>
      <c r="B810" s="4" t="s">
        <v>16</v>
      </c>
      <c r="C810" s="4" t="str">
        <f>"郑家善"</f>
        <v>郑家善</v>
      </c>
      <c r="D810" s="4" t="str">
        <f>"女"</f>
        <v>女</v>
      </c>
      <c r="E810" s="4" t="str">
        <f>"1996-09-11"</f>
        <v>1996-09-11</v>
      </c>
    </row>
    <row r="811" spans="1:5" s="1" customFormat="1" x14ac:dyDescent="0.15">
      <c r="A811" s="4">
        <v>809</v>
      </c>
      <c r="B811" s="4" t="s">
        <v>16</v>
      </c>
      <c r="C811" s="4" t="str">
        <f>"张天阳"</f>
        <v>张天阳</v>
      </c>
      <c r="D811" s="4" t="str">
        <f>"男"</f>
        <v>男</v>
      </c>
      <c r="E811" s="4" t="str">
        <f>"1997-12-10"</f>
        <v>1997-12-10</v>
      </c>
    </row>
    <row r="812" spans="1:5" s="1" customFormat="1" x14ac:dyDescent="0.15">
      <c r="A812" s="4">
        <v>810</v>
      </c>
      <c r="B812" s="4" t="s">
        <v>16</v>
      </c>
      <c r="C812" s="4" t="str">
        <f>"陈慕桦"</f>
        <v>陈慕桦</v>
      </c>
      <c r="D812" s="4" t="str">
        <f>"女"</f>
        <v>女</v>
      </c>
      <c r="E812" s="4" t="str">
        <f>"1996-09-22"</f>
        <v>1996-09-22</v>
      </c>
    </row>
    <row r="813" spans="1:5" s="1" customFormat="1" x14ac:dyDescent="0.15">
      <c r="A813" s="4">
        <v>811</v>
      </c>
      <c r="B813" s="4" t="s">
        <v>16</v>
      </c>
      <c r="C813" s="4" t="str">
        <f>"陈云暖"</f>
        <v>陈云暖</v>
      </c>
      <c r="D813" s="4" t="str">
        <f>"女"</f>
        <v>女</v>
      </c>
      <c r="E813" s="4" t="str">
        <f>"1996-12-03"</f>
        <v>1996-12-03</v>
      </c>
    </row>
    <row r="814" spans="1:5" s="1" customFormat="1" x14ac:dyDescent="0.15">
      <c r="A814" s="4">
        <v>812</v>
      </c>
      <c r="B814" s="4" t="s">
        <v>16</v>
      </c>
      <c r="C814" s="4" t="str">
        <f>"周颖花"</f>
        <v>周颖花</v>
      </c>
      <c r="D814" s="4" t="str">
        <f>"女"</f>
        <v>女</v>
      </c>
      <c r="E814" s="4" t="str">
        <f>"1995-08-15"</f>
        <v>1995-08-15</v>
      </c>
    </row>
    <row r="815" spans="1:5" s="1" customFormat="1" x14ac:dyDescent="0.15">
      <c r="A815" s="4">
        <v>813</v>
      </c>
      <c r="B815" s="4" t="s">
        <v>16</v>
      </c>
      <c r="C815" s="4" t="str">
        <f>"陈元森"</f>
        <v>陈元森</v>
      </c>
      <c r="D815" s="4" t="str">
        <f>"男"</f>
        <v>男</v>
      </c>
      <c r="E815" s="4" t="str">
        <f>"1997-09-12"</f>
        <v>1997-09-12</v>
      </c>
    </row>
    <row r="816" spans="1:5" s="1" customFormat="1" x14ac:dyDescent="0.15">
      <c r="A816" s="4">
        <v>814</v>
      </c>
      <c r="B816" s="4" t="s">
        <v>16</v>
      </c>
      <c r="C816" s="4" t="str">
        <f>"符永悄"</f>
        <v>符永悄</v>
      </c>
      <c r="D816" s="4" t="str">
        <f>"女"</f>
        <v>女</v>
      </c>
      <c r="E816" s="4" t="str">
        <f>"1997-01-04"</f>
        <v>1997-01-04</v>
      </c>
    </row>
    <row r="817" spans="1:5" s="1" customFormat="1" x14ac:dyDescent="0.15">
      <c r="A817" s="4">
        <v>815</v>
      </c>
      <c r="B817" s="4" t="s">
        <v>16</v>
      </c>
      <c r="C817" s="4" t="str">
        <f>"林雅倩"</f>
        <v>林雅倩</v>
      </c>
      <c r="D817" s="4" t="str">
        <f>"女"</f>
        <v>女</v>
      </c>
      <c r="E817" s="4" t="str">
        <f>"1998-03-01"</f>
        <v>1998-03-01</v>
      </c>
    </row>
    <row r="818" spans="1:5" s="1" customFormat="1" x14ac:dyDescent="0.15">
      <c r="A818" s="4">
        <v>816</v>
      </c>
      <c r="B818" s="4" t="s">
        <v>16</v>
      </c>
      <c r="C818" s="4" t="str">
        <f>"苏金秋"</f>
        <v>苏金秋</v>
      </c>
      <c r="D818" s="4" t="str">
        <f>"女"</f>
        <v>女</v>
      </c>
      <c r="E818" s="4" t="str">
        <f>"1996-09-08"</f>
        <v>1996-09-08</v>
      </c>
    </row>
    <row r="819" spans="1:5" s="1" customFormat="1" x14ac:dyDescent="0.15">
      <c r="A819" s="4">
        <v>817</v>
      </c>
      <c r="B819" s="4" t="s">
        <v>16</v>
      </c>
      <c r="C819" s="4" t="str">
        <f>"林璧冰"</f>
        <v>林璧冰</v>
      </c>
      <c r="D819" s="4" t="str">
        <f>"女"</f>
        <v>女</v>
      </c>
      <c r="E819" s="4" t="str">
        <f>"1996-09-27"</f>
        <v>1996-09-27</v>
      </c>
    </row>
    <row r="820" spans="1:5" s="1" customFormat="1" x14ac:dyDescent="0.15">
      <c r="A820" s="4">
        <v>818</v>
      </c>
      <c r="B820" s="4" t="s">
        <v>16</v>
      </c>
      <c r="C820" s="4" t="str">
        <f>"方杰"</f>
        <v>方杰</v>
      </c>
      <c r="D820" s="4" t="str">
        <f>"男"</f>
        <v>男</v>
      </c>
      <c r="E820" s="4" t="str">
        <f>"1996-05-05"</f>
        <v>1996-05-05</v>
      </c>
    </row>
    <row r="821" spans="1:5" s="1" customFormat="1" x14ac:dyDescent="0.15">
      <c r="A821" s="4">
        <v>819</v>
      </c>
      <c r="B821" s="4" t="s">
        <v>16</v>
      </c>
      <c r="C821" s="4" t="str">
        <f>"王来银"</f>
        <v>王来银</v>
      </c>
      <c r="D821" s="4" t="str">
        <f>"女"</f>
        <v>女</v>
      </c>
      <c r="E821" s="4" t="str">
        <f>"1996-10-25"</f>
        <v>1996-10-25</v>
      </c>
    </row>
    <row r="822" spans="1:5" s="1" customFormat="1" x14ac:dyDescent="0.15">
      <c r="A822" s="4">
        <v>820</v>
      </c>
      <c r="B822" s="4" t="s">
        <v>16</v>
      </c>
      <c r="C822" s="4" t="str">
        <f>"符琦斐"</f>
        <v>符琦斐</v>
      </c>
      <c r="D822" s="4" t="str">
        <f>"女"</f>
        <v>女</v>
      </c>
      <c r="E822" s="4" t="str">
        <f>"1996-01-17"</f>
        <v>1996-01-17</v>
      </c>
    </row>
    <row r="823" spans="1:5" s="1" customFormat="1" x14ac:dyDescent="0.15">
      <c r="A823" s="4">
        <v>821</v>
      </c>
      <c r="B823" s="4" t="s">
        <v>16</v>
      </c>
      <c r="C823" s="4" t="str">
        <f>"王为姣"</f>
        <v>王为姣</v>
      </c>
      <c r="D823" s="4" t="str">
        <f>"女"</f>
        <v>女</v>
      </c>
      <c r="E823" s="4" t="str">
        <f>"1999-08-20"</f>
        <v>1999-08-20</v>
      </c>
    </row>
    <row r="824" spans="1:5" s="1" customFormat="1" x14ac:dyDescent="0.15">
      <c r="A824" s="4">
        <v>822</v>
      </c>
      <c r="B824" s="4" t="s">
        <v>16</v>
      </c>
      <c r="C824" s="4" t="str">
        <f>"王世月"</f>
        <v>王世月</v>
      </c>
      <c r="D824" s="4" t="str">
        <f>"男"</f>
        <v>男</v>
      </c>
      <c r="E824" s="4" t="str">
        <f>"1997-10-02"</f>
        <v>1997-10-02</v>
      </c>
    </row>
    <row r="825" spans="1:5" s="1" customFormat="1" x14ac:dyDescent="0.15">
      <c r="A825" s="4">
        <v>823</v>
      </c>
      <c r="B825" s="4" t="s">
        <v>16</v>
      </c>
      <c r="C825" s="4" t="str">
        <f>"庞玉"</f>
        <v>庞玉</v>
      </c>
      <c r="D825" s="4" t="str">
        <f>"女"</f>
        <v>女</v>
      </c>
      <c r="E825" s="4" t="str">
        <f>"1996-10-13"</f>
        <v>1996-10-13</v>
      </c>
    </row>
    <row r="826" spans="1:5" s="1" customFormat="1" x14ac:dyDescent="0.15">
      <c r="A826" s="4">
        <v>824</v>
      </c>
      <c r="B826" s="4" t="s">
        <v>16</v>
      </c>
      <c r="C826" s="4" t="str">
        <f>"王海花"</f>
        <v>王海花</v>
      </c>
      <c r="D826" s="4" t="str">
        <f>"女"</f>
        <v>女</v>
      </c>
      <c r="E826" s="4" t="str">
        <f>"1994-11-04"</f>
        <v>1994-11-04</v>
      </c>
    </row>
    <row r="827" spans="1:5" s="1" customFormat="1" x14ac:dyDescent="0.15">
      <c r="A827" s="4">
        <v>825</v>
      </c>
      <c r="B827" s="4" t="s">
        <v>16</v>
      </c>
      <c r="C827" s="4" t="str">
        <f>"曾锦"</f>
        <v>曾锦</v>
      </c>
      <c r="D827" s="4" t="str">
        <f>"女"</f>
        <v>女</v>
      </c>
      <c r="E827" s="4" t="str">
        <f>"1995-11-15"</f>
        <v>1995-11-15</v>
      </c>
    </row>
    <row r="828" spans="1:5" s="1" customFormat="1" x14ac:dyDescent="0.15">
      <c r="A828" s="4">
        <v>826</v>
      </c>
      <c r="B828" s="4" t="s">
        <v>16</v>
      </c>
      <c r="C828" s="4" t="str">
        <f>"王慧铃"</f>
        <v>王慧铃</v>
      </c>
      <c r="D828" s="4" t="str">
        <f>"女"</f>
        <v>女</v>
      </c>
      <c r="E828" s="4" t="str">
        <f>"1995-03-17"</f>
        <v>1995-03-17</v>
      </c>
    </row>
    <row r="829" spans="1:5" s="1" customFormat="1" x14ac:dyDescent="0.15">
      <c r="A829" s="4">
        <v>827</v>
      </c>
      <c r="B829" s="4" t="s">
        <v>16</v>
      </c>
      <c r="C829" s="4" t="str">
        <f>"翁先洁"</f>
        <v>翁先洁</v>
      </c>
      <c r="D829" s="4" t="str">
        <f>"女"</f>
        <v>女</v>
      </c>
      <c r="E829" s="4" t="str">
        <f>"1995-08-28"</f>
        <v>1995-08-28</v>
      </c>
    </row>
    <row r="830" spans="1:5" s="1" customFormat="1" x14ac:dyDescent="0.15">
      <c r="A830" s="4">
        <v>828</v>
      </c>
      <c r="B830" s="4" t="s">
        <v>20</v>
      </c>
      <c r="C830" s="4" t="str">
        <f>"卢银叶"</f>
        <v>卢银叶</v>
      </c>
      <c r="D830" s="4" t="str">
        <f>"女"</f>
        <v>女</v>
      </c>
      <c r="E830" s="4" t="str">
        <f>"1996-04-08"</f>
        <v>1996-04-08</v>
      </c>
    </row>
    <row r="831" spans="1:5" s="1" customFormat="1" x14ac:dyDescent="0.15">
      <c r="A831" s="4">
        <v>829</v>
      </c>
      <c r="B831" s="4" t="s">
        <v>20</v>
      </c>
      <c r="C831" s="4" t="str">
        <f>"吉训拓"</f>
        <v>吉训拓</v>
      </c>
      <c r="D831" s="4" t="str">
        <f>"男"</f>
        <v>男</v>
      </c>
      <c r="E831" s="4" t="str">
        <f>"1995-02-23"</f>
        <v>1995-02-23</v>
      </c>
    </row>
    <row r="832" spans="1:5" s="1" customFormat="1" x14ac:dyDescent="0.15">
      <c r="A832" s="4">
        <v>830</v>
      </c>
      <c r="B832" s="4" t="s">
        <v>20</v>
      </c>
      <c r="C832" s="4" t="str">
        <f>"麦琪琪"</f>
        <v>麦琪琪</v>
      </c>
      <c r="D832" s="4" t="str">
        <f>"女"</f>
        <v>女</v>
      </c>
      <c r="E832" s="4" t="str">
        <f>"1997-08-07"</f>
        <v>1997-08-07</v>
      </c>
    </row>
    <row r="833" spans="1:5" s="1" customFormat="1" x14ac:dyDescent="0.15">
      <c r="A833" s="4">
        <v>831</v>
      </c>
      <c r="B833" s="4" t="s">
        <v>20</v>
      </c>
      <c r="C833" s="4" t="str">
        <f>"郑亚红"</f>
        <v>郑亚红</v>
      </c>
      <c r="D833" s="4" t="str">
        <f>"女"</f>
        <v>女</v>
      </c>
      <c r="E833" s="4" t="str">
        <f>"1996-01-21"</f>
        <v>1996-01-21</v>
      </c>
    </row>
    <row r="834" spans="1:5" s="1" customFormat="1" x14ac:dyDescent="0.15">
      <c r="A834" s="4">
        <v>832</v>
      </c>
      <c r="B834" s="4" t="s">
        <v>20</v>
      </c>
      <c r="C834" s="4" t="str">
        <f>"冯玉婵"</f>
        <v>冯玉婵</v>
      </c>
      <c r="D834" s="4" t="str">
        <f>"女"</f>
        <v>女</v>
      </c>
      <c r="E834" s="4" t="str">
        <f>"1993-03-01"</f>
        <v>1993-03-01</v>
      </c>
    </row>
    <row r="835" spans="1:5" s="1" customFormat="1" x14ac:dyDescent="0.15">
      <c r="A835" s="4">
        <v>833</v>
      </c>
      <c r="B835" s="4" t="s">
        <v>20</v>
      </c>
      <c r="C835" s="4" t="str">
        <f>"李珊"</f>
        <v>李珊</v>
      </c>
      <c r="D835" s="4" t="str">
        <f>"女"</f>
        <v>女</v>
      </c>
      <c r="E835" s="4" t="str">
        <f>"1996-09-02"</f>
        <v>1996-09-02</v>
      </c>
    </row>
    <row r="836" spans="1:5" s="1" customFormat="1" x14ac:dyDescent="0.15">
      <c r="A836" s="4">
        <v>834</v>
      </c>
      <c r="B836" s="4" t="s">
        <v>20</v>
      </c>
      <c r="C836" s="4" t="str">
        <f>"林艳"</f>
        <v>林艳</v>
      </c>
      <c r="D836" s="4" t="str">
        <f>"女"</f>
        <v>女</v>
      </c>
      <c r="E836" s="4" t="str">
        <f>"1995-04-05"</f>
        <v>1995-04-05</v>
      </c>
    </row>
    <row r="837" spans="1:5" s="1" customFormat="1" x14ac:dyDescent="0.15">
      <c r="A837" s="4">
        <v>835</v>
      </c>
      <c r="B837" s="4" t="s">
        <v>20</v>
      </c>
      <c r="C837" s="4" t="str">
        <f>"王雪倩"</f>
        <v>王雪倩</v>
      </c>
      <c r="D837" s="4" t="str">
        <f>"女"</f>
        <v>女</v>
      </c>
      <c r="E837" s="4" t="str">
        <f>"1997-01-09"</f>
        <v>1997-01-09</v>
      </c>
    </row>
    <row r="838" spans="1:5" s="1" customFormat="1" x14ac:dyDescent="0.15">
      <c r="A838" s="4">
        <v>836</v>
      </c>
      <c r="B838" s="4" t="s">
        <v>20</v>
      </c>
      <c r="C838" s="4" t="str">
        <f>"林永斌"</f>
        <v>林永斌</v>
      </c>
      <c r="D838" s="4" t="str">
        <f>"男"</f>
        <v>男</v>
      </c>
      <c r="E838" s="4" t="str">
        <f>"1998-01-13"</f>
        <v>1998-01-13</v>
      </c>
    </row>
    <row r="839" spans="1:5" s="1" customFormat="1" x14ac:dyDescent="0.15">
      <c r="A839" s="4">
        <v>837</v>
      </c>
      <c r="B839" s="4" t="s">
        <v>20</v>
      </c>
      <c r="C839" s="4" t="str">
        <f>"邓美玲"</f>
        <v>邓美玲</v>
      </c>
      <c r="D839" s="4" t="str">
        <f>"女"</f>
        <v>女</v>
      </c>
      <c r="E839" s="4" t="str">
        <f>"1995-09-09"</f>
        <v>1995-09-09</v>
      </c>
    </row>
    <row r="840" spans="1:5" s="1" customFormat="1" x14ac:dyDescent="0.15">
      <c r="A840" s="4">
        <v>838</v>
      </c>
      <c r="B840" s="4" t="s">
        <v>20</v>
      </c>
      <c r="C840" s="4" t="str">
        <f>"许阳润"</f>
        <v>许阳润</v>
      </c>
      <c r="D840" s="4" t="str">
        <f>"男"</f>
        <v>男</v>
      </c>
      <c r="E840" s="4" t="str">
        <f>"1995-11-27"</f>
        <v>1995-11-27</v>
      </c>
    </row>
    <row r="841" spans="1:5" s="1" customFormat="1" x14ac:dyDescent="0.15">
      <c r="A841" s="4">
        <v>839</v>
      </c>
      <c r="B841" s="4" t="s">
        <v>20</v>
      </c>
      <c r="C841" s="4" t="str">
        <f>"周莉"</f>
        <v>周莉</v>
      </c>
      <c r="D841" s="4" t="str">
        <f>"女"</f>
        <v>女</v>
      </c>
      <c r="E841" s="4" t="str">
        <f>"1997-07-06"</f>
        <v>1997-07-06</v>
      </c>
    </row>
    <row r="842" spans="1:5" s="1" customFormat="1" x14ac:dyDescent="0.15">
      <c r="A842" s="4">
        <v>840</v>
      </c>
      <c r="B842" s="4" t="s">
        <v>20</v>
      </c>
      <c r="C842" s="4" t="str">
        <f>"卢文丽"</f>
        <v>卢文丽</v>
      </c>
      <c r="D842" s="4" t="str">
        <f>"女"</f>
        <v>女</v>
      </c>
      <c r="E842" s="4" t="str">
        <f>"1997-10-18"</f>
        <v>1997-10-18</v>
      </c>
    </row>
    <row r="843" spans="1:5" s="1" customFormat="1" x14ac:dyDescent="0.15">
      <c r="A843" s="4">
        <v>841</v>
      </c>
      <c r="B843" s="4" t="s">
        <v>20</v>
      </c>
      <c r="C843" s="4" t="str">
        <f>"邢丹云"</f>
        <v>邢丹云</v>
      </c>
      <c r="D843" s="4" t="str">
        <f>"女"</f>
        <v>女</v>
      </c>
      <c r="E843" s="4" t="str">
        <f>"1995-12-03"</f>
        <v>1995-12-03</v>
      </c>
    </row>
    <row r="844" spans="1:5" s="1" customFormat="1" x14ac:dyDescent="0.15">
      <c r="A844" s="4">
        <v>842</v>
      </c>
      <c r="B844" s="4" t="s">
        <v>20</v>
      </c>
      <c r="C844" s="4" t="str">
        <f>"高志春"</f>
        <v>高志春</v>
      </c>
      <c r="D844" s="4" t="str">
        <f>"女"</f>
        <v>女</v>
      </c>
      <c r="E844" s="4" t="str">
        <f>"1996-08-14"</f>
        <v>1996-08-14</v>
      </c>
    </row>
    <row r="845" spans="1:5" s="1" customFormat="1" x14ac:dyDescent="0.15">
      <c r="A845" s="4">
        <v>843</v>
      </c>
      <c r="B845" s="4" t="s">
        <v>20</v>
      </c>
      <c r="C845" s="4" t="str">
        <f>"董柠柠"</f>
        <v>董柠柠</v>
      </c>
      <c r="D845" s="4" t="str">
        <f>"女"</f>
        <v>女</v>
      </c>
      <c r="E845" s="4" t="str">
        <f>"1995-01-06"</f>
        <v>1995-01-06</v>
      </c>
    </row>
    <row r="846" spans="1:5" s="1" customFormat="1" x14ac:dyDescent="0.15">
      <c r="A846" s="4">
        <v>844</v>
      </c>
      <c r="B846" s="4" t="s">
        <v>20</v>
      </c>
      <c r="C846" s="4" t="str">
        <f>"钟露芸"</f>
        <v>钟露芸</v>
      </c>
      <c r="D846" s="4" t="str">
        <f>"女"</f>
        <v>女</v>
      </c>
      <c r="E846" s="4" t="str">
        <f>"1995-02-18"</f>
        <v>1995-02-18</v>
      </c>
    </row>
    <row r="847" spans="1:5" s="1" customFormat="1" x14ac:dyDescent="0.15">
      <c r="A847" s="4">
        <v>845</v>
      </c>
      <c r="B847" s="4" t="s">
        <v>20</v>
      </c>
      <c r="C847" s="4" t="str">
        <f>"吴清旭"</f>
        <v>吴清旭</v>
      </c>
      <c r="D847" s="4" t="str">
        <f>"男"</f>
        <v>男</v>
      </c>
      <c r="E847" s="4" t="str">
        <f>"1995-10-05"</f>
        <v>1995-10-05</v>
      </c>
    </row>
    <row r="848" spans="1:5" s="1" customFormat="1" x14ac:dyDescent="0.15">
      <c r="A848" s="4">
        <v>846</v>
      </c>
      <c r="B848" s="4" t="s">
        <v>20</v>
      </c>
      <c r="C848" s="4" t="str">
        <f>"冯小香"</f>
        <v>冯小香</v>
      </c>
      <c r="D848" s="4" t="str">
        <f>"女"</f>
        <v>女</v>
      </c>
      <c r="E848" s="4" t="str">
        <f>"1995-07-07"</f>
        <v>1995-07-07</v>
      </c>
    </row>
    <row r="849" spans="1:5" s="1" customFormat="1" x14ac:dyDescent="0.15">
      <c r="A849" s="4">
        <v>847</v>
      </c>
      <c r="B849" s="4" t="s">
        <v>20</v>
      </c>
      <c r="C849" s="4" t="str">
        <f>"王秋儿"</f>
        <v>王秋儿</v>
      </c>
      <c r="D849" s="4" t="str">
        <f>"女"</f>
        <v>女</v>
      </c>
      <c r="E849" s="4" t="str">
        <f>"1995-08-19"</f>
        <v>1995-08-19</v>
      </c>
    </row>
    <row r="850" spans="1:5" s="1" customFormat="1" x14ac:dyDescent="0.15">
      <c r="A850" s="4">
        <v>848</v>
      </c>
      <c r="B850" s="4" t="s">
        <v>20</v>
      </c>
      <c r="C850" s="4" t="str">
        <f>"陈春燕"</f>
        <v>陈春燕</v>
      </c>
      <c r="D850" s="4" t="str">
        <f>"女"</f>
        <v>女</v>
      </c>
      <c r="E850" s="4" t="str">
        <f>"1998-01-09"</f>
        <v>1998-01-09</v>
      </c>
    </row>
    <row r="851" spans="1:5" s="1" customFormat="1" x14ac:dyDescent="0.15">
      <c r="A851" s="4">
        <v>849</v>
      </c>
      <c r="B851" s="4" t="s">
        <v>20</v>
      </c>
      <c r="C851" s="4" t="str">
        <f>"林乐"</f>
        <v>林乐</v>
      </c>
      <c r="D851" s="4" t="str">
        <f>"女"</f>
        <v>女</v>
      </c>
      <c r="E851" s="4" t="str">
        <f>"1997-03-05"</f>
        <v>1997-03-05</v>
      </c>
    </row>
    <row r="852" spans="1:5" s="1" customFormat="1" x14ac:dyDescent="0.15">
      <c r="A852" s="4">
        <v>850</v>
      </c>
      <c r="B852" s="4" t="s">
        <v>20</v>
      </c>
      <c r="C852" s="4" t="str">
        <f>"李欣欣"</f>
        <v>李欣欣</v>
      </c>
      <c r="D852" s="4" t="str">
        <f>"女"</f>
        <v>女</v>
      </c>
      <c r="E852" s="4" t="str">
        <f>"1996-09-12"</f>
        <v>1996-09-12</v>
      </c>
    </row>
    <row r="853" spans="1:5" s="1" customFormat="1" x14ac:dyDescent="0.15">
      <c r="A853" s="4">
        <v>851</v>
      </c>
      <c r="B853" s="4" t="s">
        <v>20</v>
      </c>
      <c r="C853" s="4" t="str">
        <f>"韩宇衍"</f>
        <v>韩宇衍</v>
      </c>
      <c r="D853" s="4" t="str">
        <f>"男"</f>
        <v>男</v>
      </c>
      <c r="E853" s="4" t="str">
        <f>"1996-09-06"</f>
        <v>1996-09-06</v>
      </c>
    </row>
    <row r="854" spans="1:5" s="1" customFormat="1" x14ac:dyDescent="0.15">
      <c r="A854" s="4">
        <v>852</v>
      </c>
      <c r="B854" s="4" t="s">
        <v>20</v>
      </c>
      <c r="C854" s="4" t="str">
        <f>"李瑛"</f>
        <v>李瑛</v>
      </c>
      <c r="D854" s="4" t="str">
        <f>"女"</f>
        <v>女</v>
      </c>
      <c r="E854" s="4" t="str">
        <f>"1995-02-28"</f>
        <v>1995-02-28</v>
      </c>
    </row>
    <row r="855" spans="1:5" s="1" customFormat="1" x14ac:dyDescent="0.15">
      <c r="A855" s="4">
        <v>853</v>
      </c>
      <c r="B855" s="4" t="s">
        <v>20</v>
      </c>
      <c r="C855" s="4" t="str">
        <f>"赵日拓"</f>
        <v>赵日拓</v>
      </c>
      <c r="D855" s="4" t="str">
        <f>"男"</f>
        <v>男</v>
      </c>
      <c r="E855" s="4" t="str">
        <f>"1994-09-29"</f>
        <v>1994-09-29</v>
      </c>
    </row>
    <row r="856" spans="1:5" s="1" customFormat="1" x14ac:dyDescent="0.15">
      <c r="A856" s="4">
        <v>854</v>
      </c>
      <c r="B856" s="4" t="s">
        <v>20</v>
      </c>
      <c r="C856" s="4" t="str">
        <f>"黎引芳"</f>
        <v>黎引芳</v>
      </c>
      <c r="D856" s="4" t="str">
        <f>"女"</f>
        <v>女</v>
      </c>
      <c r="E856" s="4" t="str">
        <f>"1996-06-16"</f>
        <v>1996-06-16</v>
      </c>
    </row>
    <row r="857" spans="1:5" s="1" customFormat="1" x14ac:dyDescent="0.15">
      <c r="A857" s="4">
        <v>855</v>
      </c>
      <c r="B857" s="4" t="s">
        <v>20</v>
      </c>
      <c r="C857" s="4" t="str">
        <f>"施美虹"</f>
        <v>施美虹</v>
      </c>
      <c r="D857" s="4" t="str">
        <f>"女"</f>
        <v>女</v>
      </c>
      <c r="E857" s="4" t="str">
        <f>"1995-12-08"</f>
        <v>1995-12-08</v>
      </c>
    </row>
    <row r="858" spans="1:5" s="1" customFormat="1" x14ac:dyDescent="0.15">
      <c r="A858" s="4">
        <v>856</v>
      </c>
      <c r="B858" s="4" t="s">
        <v>20</v>
      </c>
      <c r="C858" s="4" t="str">
        <f>"李兰馨"</f>
        <v>李兰馨</v>
      </c>
      <c r="D858" s="4" t="str">
        <f>"女"</f>
        <v>女</v>
      </c>
      <c r="E858" s="4" t="str">
        <f>"1996-12-28"</f>
        <v>1996-12-28</v>
      </c>
    </row>
    <row r="859" spans="1:5" s="1" customFormat="1" x14ac:dyDescent="0.15">
      <c r="A859" s="4">
        <v>857</v>
      </c>
      <c r="B859" s="4" t="s">
        <v>20</v>
      </c>
      <c r="C859" s="4" t="str">
        <f>"邢清瑶"</f>
        <v>邢清瑶</v>
      </c>
      <c r="D859" s="4" t="str">
        <f>"女"</f>
        <v>女</v>
      </c>
      <c r="E859" s="4" t="str">
        <f>"1993-10-06"</f>
        <v>1993-10-06</v>
      </c>
    </row>
    <row r="860" spans="1:5" s="1" customFormat="1" x14ac:dyDescent="0.15">
      <c r="A860" s="4">
        <v>858</v>
      </c>
      <c r="B860" s="4" t="s">
        <v>20</v>
      </c>
      <c r="C860" s="4" t="str">
        <f>"吴瑞运"</f>
        <v>吴瑞运</v>
      </c>
      <c r="D860" s="4" t="str">
        <f>"男"</f>
        <v>男</v>
      </c>
      <c r="E860" s="4" t="str">
        <f>"1995-09-17"</f>
        <v>1995-09-17</v>
      </c>
    </row>
    <row r="861" spans="1:5" s="1" customFormat="1" x14ac:dyDescent="0.15">
      <c r="A861" s="4">
        <v>859</v>
      </c>
      <c r="B861" s="4" t="s">
        <v>20</v>
      </c>
      <c r="C861" s="4" t="str">
        <f>"汪贵元"</f>
        <v>汪贵元</v>
      </c>
      <c r="D861" s="4" t="str">
        <f>"女"</f>
        <v>女</v>
      </c>
      <c r="E861" s="4" t="str">
        <f>"1996-02-11"</f>
        <v>1996-02-11</v>
      </c>
    </row>
    <row r="862" spans="1:5" s="1" customFormat="1" x14ac:dyDescent="0.15">
      <c r="A862" s="4">
        <v>860</v>
      </c>
      <c r="B862" s="4" t="s">
        <v>20</v>
      </c>
      <c r="C862" s="4" t="str">
        <f>"林建娥"</f>
        <v>林建娥</v>
      </c>
      <c r="D862" s="4" t="str">
        <f>"女"</f>
        <v>女</v>
      </c>
      <c r="E862" s="4" t="str">
        <f>"1996-07-25"</f>
        <v>1996-07-25</v>
      </c>
    </row>
    <row r="863" spans="1:5" s="1" customFormat="1" x14ac:dyDescent="0.15">
      <c r="A863" s="4">
        <v>861</v>
      </c>
      <c r="B863" s="4" t="s">
        <v>20</v>
      </c>
      <c r="C863" s="4" t="str">
        <f>"刘陈强"</f>
        <v>刘陈强</v>
      </c>
      <c r="D863" s="4" t="str">
        <f>"男"</f>
        <v>男</v>
      </c>
      <c r="E863" s="4" t="str">
        <f>"1995-09-05"</f>
        <v>1995-09-05</v>
      </c>
    </row>
    <row r="864" spans="1:5" s="1" customFormat="1" x14ac:dyDescent="0.15">
      <c r="A864" s="4">
        <v>862</v>
      </c>
      <c r="B864" s="4" t="s">
        <v>20</v>
      </c>
      <c r="C864" s="4" t="str">
        <f>"高苗苗"</f>
        <v>高苗苗</v>
      </c>
      <c r="D864" s="4" t="str">
        <f>"女"</f>
        <v>女</v>
      </c>
      <c r="E864" s="4" t="str">
        <f>"1991-03-15"</f>
        <v>1991-03-15</v>
      </c>
    </row>
    <row r="865" spans="1:5" s="1" customFormat="1" x14ac:dyDescent="0.15">
      <c r="A865" s="4">
        <v>863</v>
      </c>
      <c r="B865" s="4" t="s">
        <v>20</v>
      </c>
      <c r="C865" s="4" t="str">
        <f>"莫青青"</f>
        <v>莫青青</v>
      </c>
      <c r="D865" s="4" t="str">
        <f>"女"</f>
        <v>女</v>
      </c>
      <c r="E865" s="4" t="str">
        <f>"1995-08-14"</f>
        <v>1995-08-14</v>
      </c>
    </row>
    <row r="866" spans="1:5" s="1" customFormat="1" x14ac:dyDescent="0.15">
      <c r="A866" s="4">
        <v>864</v>
      </c>
      <c r="B866" s="4" t="s">
        <v>20</v>
      </c>
      <c r="C866" s="4" t="str">
        <f>"卢苹"</f>
        <v>卢苹</v>
      </c>
      <c r="D866" s="4" t="str">
        <f>"女"</f>
        <v>女</v>
      </c>
      <c r="E866" s="4" t="str">
        <f>"1993-08-06"</f>
        <v>1993-08-06</v>
      </c>
    </row>
    <row r="867" spans="1:5" s="1" customFormat="1" x14ac:dyDescent="0.15">
      <c r="A867" s="4">
        <v>865</v>
      </c>
      <c r="B867" s="4" t="s">
        <v>20</v>
      </c>
      <c r="C867" s="4" t="str">
        <f>"赵开朝"</f>
        <v>赵开朝</v>
      </c>
      <c r="D867" s="4" t="str">
        <f>"男"</f>
        <v>男</v>
      </c>
      <c r="E867" s="4" t="str">
        <f>"1994-06-07"</f>
        <v>1994-06-07</v>
      </c>
    </row>
    <row r="868" spans="1:5" s="1" customFormat="1" x14ac:dyDescent="0.15">
      <c r="A868" s="4">
        <v>866</v>
      </c>
      <c r="B868" s="4" t="s">
        <v>20</v>
      </c>
      <c r="C868" s="4" t="str">
        <f>"黎珠"</f>
        <v>黎珠</v>
      </c>
      <c r="D868" s="4" t="str">
        <f>"女"</f>
        <v>女</v>
      </c>
      <c r="E868" s="4" t="str">
        <f>"1996-01-02"</f>
        <v>1996-01-02</v>
      </c>
    </row>
    <row r="869" spans="1:5" s="1" customFormat="1" x14ac:dyDescent="0.15">
      <c r="A869" s="4">
        <v>867</v>
      </c>
      <c r="B869" s="4" t="s">
        <v>20</v>
      </c>
      <c r="C869" s="4" t="str">
        <f>"庄晓婷"</f>
        <v>庄晓婷</v>
      </c>
      <c r="D869" s="4" t="str">
        <f>"女"</f>
        <v>女</v>
      </c>
      <c r="E869" s="4" t="str">
        <f>"1997-06-25"</f>
        <v>1997-06-25</v>
      </c>
    </row>
    <row r="870" spans="1:5" s="1" customFormat="1" x14ac:dyDescent="0.15">
      <c r="A870" s="4">
        <v>868</v>
      </c>
      <c r="B870" s="4" t="s">
        <v>20</v>
      </c>
      <c r="C870" s="4" t="str">
        <f>"陈真霞"</f>
        <v>陈真霞</v>
      </c>
      <c r="D870" s="4" t="str">
        <f>"女"</f>
        <v>女</v>
      </c>
      <c r="E870" s="4" t="str">
        <f>"1995-01-09"</f>
        <v>1995-01-09</v>
      </c>
    </row>
    <row r="871" spans="1:5" s="1" customFormat="1" x14ac:dyDescent="0.15">
      <c r="A871" s="4">
        <v>869</v>
      </c>
      <c r="B871" s="4" t="s">
        <v>20</v>
      </c>
      <c r="C871" s="4" t="str">
        <f>"王友靖"</f>
        <v>王友靖</v>
      </c>
      <c r="D871" s="4" t="str">
        <f>"女"</f>
        <v>女</v>
      </c>
      <c r="E871" s="4" t="str">
        <f>"1996-11-12"</f>
        <v>1996-11-12</v>
      </c>
    </row>
    <row r="872" spans="1:5" s="1" customFormat="1" x14ac:dyDescent="0.15">
      <c r="A872" s="4">
        <v>870</v>
      </c>
      <c r="B872" s="4" t="s">
        <v>20</v>
      </c>
      <c r="C872" s="4" t="str">
        <f>"苏朝露"</f>
        <v>苏朝露</v>
      </c>
      <c r="D872" s="4" t="str">
        <f>"女"</f>
        <v>女</v>
      </c>
      <c r="E872" s="4" t="str">
        <f>"1995-05-12"</f>
        <v>1995-05-12</v>
      </c>
    </row>
    <row r="873" spans="1:5" s="1" customFormat="1" x14ac:dyDescent="0.15">
      <c r="A873" s="4">
        <v>871</v>
      </c>
      <c r="B873" s="4" t="s">
        <v>20</v>
      </c>
      <c r="C873" s="4" t="str">
        <f>"莫晓芳"</f>
        <v>莫晓芳</v>
      </c>
      <c r="D873" s="4" t="str">
        <f>"女"</f>
        <v>女</v>
      </c>
      <c r="E873" s="4" t="str">
        <f>"1993-05-11"</f>
        <v>1993-05-11</v>
      </c>
    </row>
    <row r="874" spans="1:5" s="1" customFormat="1" x14ac:dyDescent="0.15">
      <c r="A874" s="4">
        <v>872</v>
      </c>
      <c r="B874" s="4" t="s">
        <v>20</v>
      </c>
      <c r="C874" s="4" t="str">
        <f>"李小雪"</f>
        <v>李小雪</v>
      </c>
      <c r="D874" s="4" t="str">
        <f>"女"</f>
        <v>女</v>
      </c>
      <c r="E874" s="4" t="str">
        <f>"1995-12-04"</f>
        <v>1995-12-04</v>
      </c>
    </row>
    <row r="875" spans="1:5" s="1" customFormat="1" x14ac:dyDescent="0.15">
      <c r="A875" s="4">
        <v>873</v>
      </c>
      <c r="B875" s="4" t="s">
        <v>20</v>
      </c>
      <c r="C875" s="4" t="str">
        <f>"邢惠媚"</f>
        <v>邢惠媚</v>
      </c>
      <c r="D875" s="4" t="str">
        <f>"女"</f>
        <v>女</v>
      </c>
      <c r="E875" s="4" t="str">
        <f>"1997-07-13"</f>
        <v>1997-07-13</v>
      </c>
    </row>
    <row r="876" spans="1:5" s="1" customFormat="1" x14ac:dyDescent="0.15">
      <c r="A876" s="4">
        <v>874</v>
      </c>
      <c r="B876" s="4" t="s">
        <v>20</v>
      </c>
      <c r="C876" s="4" t="str">
        <f>"孙洁"</f>
        <v>孙洁</v>
      </c>
      <c r="D876" s="4" t="str">
        <f>"女"</f>
        <v>女</v>
      </c>
      <c r="E876" s="4" t="str">
        <f>"1997-06-05"</f>
        <v>1997-06-05</v>
      </c>
    </row>
    <row r="877" spans="1:5" s="1" customFormat="1" x14ac:dyDescent="0.15">
      <c r="A877" s="4">
        <v>875</v>
      </c>
      <c r="B877" s="4" t="s">
        <v>20</v>
      </c>
      <c r="C877" s="4" t="str">
        <f>"温金婷"</f>
        <v>温金婷</v>
      </c>
      <c r="D877" s="4" t="str">
        <f>"女"</f>
        <v>女</v>
      </c>
      <c r="E877" s="4" t="str">
        <f>"1997-03-22"</f>
        <v>1997-03-22</v>
      </c>
    </row>
    <row r="878" spans="1:5" s="1" customFormat="1" x14ac:dyDescent="0.15">
      <c r="A878" s="4">
        <v>876</v>
      </c>
      <c r="B878" s="4" t="s">
        <v>20</v>
      </c>
      <c r="C878" s="4" t="str">
        <f>"李明祜"</f>
        <v>李明祜</v>
      </c>
      <c r="D878" s="4" t="str">
        <f>"男"</f>
        <v>男</v>
      </c>
      <c r="E878" s="4" t="str">
        <f>"1995-02-20"</f>
        <v>1995-02-20</v>
      </c>
    </row>
    <row r="879" spans="1:5" s="1" customFormat="1" x14ac:dyDescent="0.15">
      <c r="A879" s="4">
        <v>877</v>
      </c>
      <c r="B879" s="4" t="s">
        <v>20</v>
      </c>
      <c r="C879" s="4" t="str">
        <f>"王远梅"</f>
        <v>王远梅</v>
      </c>
      <c r="D879" s="4" t="str">
        <f>"女"</f>
        <v>女</v>
      </c>
      <c r="E879" s="4" t="str">
        <f>"1996-06-15"</f>
        <v>1996-06-15</v>
      </c>
    </row>
    <row r="880" spans="1:5" s="1" customFormat="1" x14ac:dyDescent="0.15">
      <c r="A880" s="4">
        <v>878</v>
      </c>
      <c r="B880" s="4" t="s">
        <v>20</v>
      </c>
      <c r="C880" s="4" t="str">
        <f>"翁克玲"</f>
        <v>翁克玲</v>
      </c>
      <c r="D880" s="4" t="str">
        <f>"女"</f>
        <v>女</v>
      </c>
      <c r="E880" s="4" t="str">
        <f>"1995-10-08"</f>
        <v>1995-10-08</v>
      </c>
    </row>
    <row r="881" spans="1:5" s="1" customFormat="1" x14ac:dyDescent="0.15">
      <c r="A881" s="4">
        <v>879</v>
      </c>
      <c r="B881" s="4" t="s">
        <v>20</v>
      </c>
      <c r="C881" s="4" t="str">
        <f>"罗欢"</f>
        <v>罗欢</v>
      </c>
      <c r="D881" s="4" t="str">
        <f>"女"</f>
        <v>女</v>
      </c>
      <c r="E881" s="4" t="str">
        <f>"1997-03-18"</f>
        <v>1997-03-18</v>
      </c>
    </row>
    <row r="882" spans="1:5" s="1" customFormat="1" x14ac:dyDescent="0.15">
      <c r="A882" s="4">
        <v>880</v>
      </c>
      <c r="B882" s="4" t="s">
        <v>20</v>
      </c>
      <c r="C882" s="4" t="str">
        <f>"王菲"</f>
        <v>王菲</v>
      </c>
      <c r="D882" s="4" t="str">
        <f>"女"</f>
        <v>女</v>
      </c>
      <c r="E882" s="4" t="str">
        <f>"1993-11-28"</f>
        <v>1993-11-28</v>
      </c>
    </row>
    <row r="883" spans="1:5" s="1" customFormat="1" x14ac:dyDescent="0.15">
      <c r="A883" s="4">
        <v>881</v>
      </c>
      <c r="B883" s="4" t="s">
        <v>20</v>
      </c>
      <c r="C883" s="4" t="str">
        <f>"姚香香"</f>
        <v>姚香香</v>
      </c>
      <c r="D883" s="4" t="str">
        <f>"女"</f>
        <v>女</v>
      </c>
      <c r="E883" s="4" t="str">
        <f>"1995-10-23"</f>
        <v>1995-10-23</v>
      </c>
    </row>
    <row r="884" spans="1:5" s="1" customFormat="1" x14ac:dyDescent="0.15">
      <c r="A884" s="4">
        <v>882</v>
      </c>
      <c r="B884" s="4" t="s">
        <v>20</v>
      </c>
      <c r="C884" s="4" t="str">
        <f>"韩海燕"</f>
        <v>韩海燕</v>
      </c>
      <c r="D884" s="4" t="str">
        <f>"女"</f>
        <v>女</v>
      </c>
      <c r="E884" s="4" t="str">
        <f>"1996-03-07"</f>
        <v>1996-03-07</v>
      </c>
    </row>
    <row r="885" spans="1:5" s="1" customFormat="1" x14ac:dyDescent="0.15">
      <c r="A885" s="4">
        <v>883</v>
      </c>
      <c r="B885" s="4" t="s">
        <v>20</v>
      </c>
      <c r="C885" s="4" t="str">
        <f>"丁怀莹"</f>
        <v>丁怀莹</v>
      </c>
      <c r="D885" s="4" t="str">
        <f>"女"</f>
        <v>女</v>
      </c>
      <c r="E885" s="4" t="str">
        <f>"1998-10-17"</f>
        <v>1998-10-17</v>
      </c>
    </row>
    <row r="886" spans="1:5" s="1" customFormat="1" x14ac:dyDescent="0.15">
      <c r="A886" s="4">
        <v>884</v>
      </c>
      <c r="B886" s="4" t="s">
        <v>20</v>
      </c>
      <c r="C886" s="4" t="str">
        <f>"潘帆"</f>
        <v>潘帆</v>
      </c>
      <c r="D886" s="4" t="str">
        <f>"女"</f>
        <v>女</v>
      </c>
      <c r="E886" s="4" t="str">
        <f>"1998-12-18"</f>
        <v>1998-12-18</v>
      </c>
    </row>
    <row r="887" spans="1:5" s="1" customFormat="1" x14ac:dyDescent="0.15">
      <c r="A887" s="4">
        <v>885</v>
      </c>
      <c r="B887" s="4" t="s">
        <v>20</v>
      </c>
      <c r="C887" s="4" t="str">
        <f>"李逸"</f>
        <v>李逸</v>
      </c>
      <c r="D887" s="4" t="str">
        <f>"女"</f>
        <v>女</v>
      </c>
      <c r="E887" s="4" t="str">
        <f>"1998-03-27"</f>
        <v>1998-03-27</v>
      </c>
    </row>
    <row r="888" spans="1:5" s="1" customFormat="1" x14ac:dyDescent="0.15">
      <c r="A888" s="4">
        <v>886</v>
      </c>
      <c r="B888" s="4" t="s">
        <v>20</v>
      </c>
      <c r="C888" s="4" t="str">
        <f>"廖心"</f>
        <v>廖心</v>
      </c>
      <c r="D888" s="4" t="str">
        <f>"女"</f>
        <v>女</v>
      </c>
      <c r="E888" s="4" t="str">
        <f>"1993-07-09"</f>
        <v>1993-07-09</v>
      </c>
    </row>
    <row r="889" spans="1:5" s="1" customFormat="1" x14ac:dyDescent="0.15">
      <c r="A889" s="4">
        <v>887</v>
      </c>
      <c r="B889" s="4" t="s">
        <v>20</v>
      </c>
      <c r="C889" s="4" t="str">
        <f>"王茜"</f>
        <v>王茜</v>
      </c>
      <c r="D889" s="4" t="str">
        <f>"女"</f>
        <v>女</v>
      </c>
      <c r="E889" s="4" t="str">
        <f>"1997-09-15"</f>
        <v>1997-09-15</v>
      </c>
    </row>
    <row r="890" spans="1:5" s="1" customFormat="1" x14ac:dyDescent="0.15">
      <c r="A890" s="4">
        <v>888</v>
      </c>
      <c r="B890" s="4" t="s">
        <v>20</v>
      </c>
      <c r="C890" s="4" t="str">
        <f>"梅蕾"</f>
        <v>梅蕾</v>
      </c>
      <c r="D890" s="4" t="str">
        <f>"女"</f>
        <v>女</v>
      </c>
      <c r="E890" s="4" t="str">
        <f>"1998-05-18"</f>
        <v>1998-05-18</v>
      </c>
    </row>
    <row r="891" spans="1:5" s="1" customFormat="1" x14ac:dyDescent="0.15">
      <c r="A891" s="4">
        <v>889</v>
      </c>
      <c r="B891" s="4" t="s">
        <v>20</v>
      </c>
      <c r="C891" s="4" t="str">
        <f>"吴养乾"</f>
        <v>吴养乾</v>
      </c>
      <c r="D891" s="4" t="str">
        <f>"男"</f>
        <v>男</v>
      </c>
      <c r="E891" s="4" t="str">
        <f>"1998-07-09"</f>
        <v>1998-07-09</v>
      </c>
    </row>
    <row r="892" spans="1:5" s="1" customFormat="1" x14ac:dyDescent="0.15">
      <c r="A892" s="4">
        <v>890</v>
      </c>
      <c r="B892" s="4" t="s">
        <v>20</v>
      </c>
      <c r="C892" s="4" t="str">
        <f>"刘海嫚"</f>
        <v>刘海嫚</v>
      </c>
      <c r="D892" s="4" t="str">
        <f>"女"</f>
        <v>女</v>
      </c>
      <c r="E892" s="4" t="str">
        <f>"1996-06-25"</f>
        <v>1996-06-25</v>
      </c>
    </row>
    <row r="893" spans="1:5" s="1" customFormat="1" x14ac:dyDescent="0.15">
      <c r="A893" s="4">
        <v>891</v>
      </c>
      <c r="B893" s="4" t="s">
        <v>20</v>
      </c>
      <c r="C893" s="4" t="str">
        <f>"胡玉选"</f>
        <v>胡玉选</v>
      </c>
      <c r="D893" s="4" t="str">
        <f>"女"</f>
        <v>女</v>
      </c>
      <c r="E893" s="4" t="str">
        <f>"1995-08-21"</f>
        <v>1995-08-21</v>
      </c>
    </row>
    <row r="894" spans="1:5" s="1" customFormat="1" x14ac:dyDescent="0.15">
      <c r="A894" s="4">
        <v>892</v>
      </c>
      <c r="B894" s="4" t="s">
        <v>20</v>
      </c>
      <c r="C894" s="4" t="str">
        <f>"何銮"</f>
        <v>何銮</v>
      </c>
      <c r="D894" s="4" t="str">
        <f>"女"</f>
        <v>女</v>
      </c>
      <c r="E894" s="4" t="str">
        <f>"1996-10-21"</f>
        <v>1996-10-21</v>
      </c>
    </row>
    <row r="895" spans="1:5" s="1" customFormat="1" x14ac:dyDescent="0.15">
      <c r="A895" s="4">
        <v>893</v>
      </c>
      <c r="B895" s="4" t="s">
        <v>20</v>
      </c>
      <c r="C895" s="4" t="str">
        <f>"郭军强"</f>
        <v>郭军强</v>
      </c>
      <c r="D895" s="4" t="str">
        <f>"男"</f>
        <v>男</v>
      </c>
      <c r="E895" s="4" t="str">
        <f>"1998-12-16"</f>
        <v>1998-12-16</v>
      </c>
    </row>
    <row r="896" spans="1:5" s="1" customFormat="1" x14ac:dyDescent="0.15">
      <c r="A896" s="4">
        <v>894</v>
      </c>
      <c r="B896" s="4" t="s">
        <v>20</v>
      </c>
      <c r="C896" s="4" t="str">
        <f>"陈苗苗"</f>
        <v>陈苗苗</v>
      </c>
      <c r="D896" s="4" t="str">
        <f>"女"</f>
        <v>女</v>
      </c>
      <c r="E896" s="4" t="str">
        <f>"1997-02-11"</f>
        <v>1997-02-11</v>
      </c>
    </row>
    <row r="897" spans="1:5" s="1" customFormat="1" x14ac:dyDescent="0.15">
      <c r="A897" s="4">
        <v>895</v>
      </c>
      <c r="B897" s="4" t="s">
        <v>20</v>
      </c>
      <c r="C897" s="4" t="str">
        <f>"陈学僖"</f>
        <v>陈学僖</v>
      </c>
      <c r="D897" s="4" t="str">
        <f>"女"</f>
        <v>女</v>
      </c>
      <c r="E897" s="4" t="str">
        <f>"1999-05-16"</f>
        <v>1999-05-16</v>
      </c>
    </row>
    <row r="898" spans="1:5" s="1" customFormat="1" x14ac:dyDescent="0.15">
      <c r="A898" s="4">
        <v>896</v>
      </c>
      <c r="B898" s="4" t="s">
        <v>20</v>
      </c>
      <c r="C898" s="4" t="str">
        <f>"林莎"</f>
        <v>林莎</v>
      </c>
      <c r="D898" s="4" t="str">
        <f>"女"</f>
        <v>女</v>
      </c>
      <c r="E898" s="4" t="str">
        <f>"1996-10-08"</f>
        <v>1996-10-08</v>
      </c>
    </row>
    <row r="899" spans="1:5" s="1" customFormat="1" x14ac:dyDescent="0.15">
      <c r="A899" s="4">
        <v>897</v>
      </c>
      <c r="B899" s="4" t="s">
        <v>20</v>
      </c>
      <c r="C899" s="4" t="str">
        <f>"吴迷"</f>
        <v>吴迷</v>
      </c>
      <c r="D899" s="4" t="str">
        <f>"女"</f>
        <v>女</v>
      </c>
      <c r="E899" s="4" t="str">
        <f>"1993-10-19"</f>
        <v>1993-10-19</v>
      </c>
    </row>
    <row r="900" spans="1:5" s="1" customFormat="1" x14ac:dyDescent="0.15">
      <c r="A900" s="4">
        <v>898</v>
      </c>
      <c r="B900" s="4" t="s">
        <v>20</v>
      </c>
      <c r="C900" s="4" t="str">
        <f>"陈丽君"</f>
        <v>陈丽君</v>
      </c>
      <c r="D900" s="4" t="str">
        <f>"女"</f>
        <v>女</v>
      </c>
      <c r="E900" s="4" t="str">
        <f>"1995-03-15"</f>
        <v>1995-03-15</v>
      </c>
    </row>
    <row r="901" spans="1:5" s="1" customFormat="1" x14ac:dyDescent="0.15">
      <c r="A901" s="4">
        <v>899</v>
      </c>
      <c r="B901" s="4" t="s">
        <v>20</v>
      </c>
      <c r="C901" s="4" t="str">
        <f>"夏才芯"</f>
        <v>夏才芯</v>
      </c>
      <c r="D901" s="4" t="str">
        <f>"女"</f>
        <v>女</v>
      </c>
      <c r="E901" s="4" t="str">
        <f>"1997-02-09"</f>
        <v>1997-02-09</v>
      </c>
    </row>
    <row r="902" spans="1:5" s="1" customFormat="1" x14ac:dyDescent="0.15">
      <c r="A902" s="4">
        <v>900</v>
      </c>
      <c r="B902" s="4" t="s">
        <v>20</v>
      </c>
      <c r="C902" s="4" t="str">
        <f>"张歆月"</f>
        <v>张歆月</v>
      </c>
      <c r="D902" s="4" t="str">
        <f>"女"</f>
        <v>女</v>
      </c>
      <c r="E902" s="4" t="str">
        <f>"1997-12-27"</f>
        <v>1997-12-27</v>
      </c>
    </row>
    <row r="903" spans="1:5" s="1" customFormat="1" x14ac:dyDescent="0.15">
      <c r="A903" s="4">
        <v>901</v>
      </c>
      <c r="B903" s="4" t="s">
        <v>20</v>
      </c>
      <c r="C903" s="4" t="str">
        <f>"陈玉曼"</f>
        <v>陈玉曼</v>
      </c>
      <c r="D903" s="4" t="str">
        <f>"女"</f>
        <v>女</v>
      </c>
      <c r="E903" s="4" t="str">
        <f>"1996-04-15"</f>
        <v>1996-04-15</v>
      </c>
    </row>
    <row r="904" spans="1:5" s="1" customFormat="1" x14ac:dyDescent="0.15">
      <c r="A904" s="4">
        <v>902</v>
      </c>
      <c r="B904" s="4" t="s">
        <v>20</v>
      </c>
      <c r="C904" s="4" t="str">
        <f>"符夏莹"</f>
        <v>符夏莹</v>
      </c>
      <c r="D904" s="4" t="str">
        <f>"女"</f>
        <v>女</v>
      </c>
      <c r="E904" s="4" t="str">
        <f>"1995-06-15"</f>
        <v>1995-06-15</v>
      </c>
    </row>
    <row r="905" spans="1:5" s="1" customFormat="1" x14ac:dyDescent="0.15">
      <c r="A905" s="4">
        <v>903</v>
      </c>
      <c r="B905" s="4" t="s">
        <v>20</v>
      </c>
      <c r="C905" s="4" t="str">
        <f>"王川兰"</f>
        <v>王川兰</v>
      </c>
      <c r="D905" s="4" t="str">
        <f>"女"</f>
        <v>女</v>
      </c>
      <c r="E905" s="4" t="str">
        <f>"1997-06-06"</f>
        <v>1997-06-06</v>
      </c>
    </row>
    <row r="906" spans="1:5" s="1" customFormat="1" x14ac:dyDescent="0.15">
      <c r="A906" s="4">
        <v>904</v>
      </c>
      <c r="B906" s="4" t="s">
        <v>20</v>
      </c>
      <c r="C906" s="4" t="str">
        <f>"李静姣"</f>
        <v>李静姣</v>
      </c>
      <c r="D906" s="4" t="str">
        <f>"女"</f>
        <v>女</v>
      </c>
      <c r="E906" s="4" t="str">
        <f>"1995-02-27"</f>
        <v>1995-02-27</v>
      </c>
    </row>
    <row r="907" spans="1:5" s="1" customFormat="1" x14ac:dyDescent="0.15">
      <c r="A907" s="4">
        <v>905</v>
      </c>
      <c r="B907" s="4" t="s">
        <v>20</v>
      </c>
      <c r="C907" s="4" t="str">
        <f>"杨冰"</f>
        <v>杨冰</v>
      </c>
      <c r="D907" s="4" t="str">
        <f>"女"</f>
        <v>女</v>
      </c>
      <c r="E907" s="4" t="str">
        <f>"1997-09-25"</f>
        <v>1997-09-25</v>
      </c>
    </row>
    <row r="908" spans="1:5" s="1" customFormat="1" x14ac:dyDescent="0.15">
      <c r="A908" s="4">
        <v>906</v>
      </c>
      <c r="B908" s="4" t="s">
        <v>20</v>
      </c>
      <c r="C908" s="4" t="str">
        <f>"陈蕊"</f>
        <v>陈蕊</v>
      </c>
      <c r="D908" s="4" t="str">
        <f>"女"</f>
        <v>女</v>
      </c>
      <c r="E908" s="4" t="str">
        <f>"1995-10-08"</f>
        <v>1995-10-08</v>
      </c>
    </row>
    <row r="909" spans="1:5" s="1" customFormat="1" x14ac:dyDescent="0.15">
      <c r="A909" s="4">
        <v>907</v>
      </c>
      <c r="B909" s="4" t="s">
        <v>20</v>
      </c>
      <c r="C909" s="4" t="str">
        <f>"邓超"</f>
        <v>邓超</v>
      </c>
      <c r="D909" s="4" t="str">
        <f>"男"</f>
        <v>男</v>
      </c>
      <c r="E909" s="4" t="str">
        <f>"1992-12-08"</f>
        <v>1992-12-08</v>
      </c>
    </row>
    <row r="910" spans="1:5" s="1" customFormat="1" x14ac:dyDescent="0.15">
      <c r="A910" s="4">
        <v>908</v>
      </c>
      <c r="B910" s="4" t="s">
        <v>20</v>
      </c>
      <c r="C910" s="4" t="str">
        <f>"陈丹"</f>
        <v>陈丹</v>
      </c>
      <c r="D910" s="4" t="str">
        <f>"女"</f>
        <v>女</v>
      </c>
      <c r="E910" s="4" t="str">
        <f>"1997-11-05"</f>
        <v>1997-11-05</v>
      </c>
    </row>
    <row r="911" spans="1:5" s="1" customFormat="1" x14ac:dyDescent="0.15">
      <c r="A911" s="4">
        <v>909</v>
      </c>
      <c r="B911" s="4" t="s">
        <v>20</v>
      </c>
      <c r="C911" s="4" t="str">
        <f>"汤芷依"</f>
        <v>汤芷依</v>
      </c>
      <c r="D911" s="4" t="str">
        <f>"女"</f>
        <v>女</v>
      </c>
      <c r="E911" s="4" t="str">
        <f>"1997-05-16"</f>
        <v>1997-05-16</v>
      </c>
    </row>
    <row r="912" spans="1:5" s="1" customFormat="1" x14ac:dyDescent="0.15">
      <c r="A912" s="4">
        <v>910</v>
      </c>
      <c r="B912" s="4" t="s">
        <v>14</v>
      </c>
      <c r="C912" s="4" t="str">
        <f>"吴丽贞"</f>
        <v>吴丽贞</v>
      </c>
      <c r="D912" s="4" t="str">
        <f>"女"</f>
        <v>女</v>
      </c>
      <c r="E912" s="4" t="str">
        <f>"1997-12-04"</f>
        <v>1997-12-04</v>
      </c>
    </row>
    <row r="913" spans="1:5" s="1" customFormat="1" x14ac:dyDescent="0.15">
      <c r="A913" s="4">
        <v>911</v>
      </c>
      <c r="B913" s="4" t="s">
        <v>14</v>
      </c>
      <c r="C913" s="4" t="str">
        <f>"丁锡联"</f>
        <v>丁锡联</v>
      </c>
      <c r="D913" s="4" t="str">
        <f>"女"</f>
        <v>女</v>
      </c>
      <c r="E913" s="4" t="str">
        <f>"1995-10-02"</f>
        <v>1995-10-02</v>
      </c>
    </row>
    <row r="914" spans="1:5" s="1" customFormat="1" x14ac:dyDescent="0.15">
      <c r="A914" s="4">
        <v>912</v>
      </c>
      <c r="B914" s="4" t="s">
        <v>14</v>
      </c>
      <c r="C914" s="4" t="str">
        <f>"符丽婷"</f>
        <v>符丽婷</v>
      </c>
      <c r="D914" s="4" t="str">
        <f>"女"</f>
        <v>女</v>
      </c>
      <c r="E914" s="4" t="str">
        <f>"1994-08-10"</f>
        <v>1994-08-10</v>
      </c>
    </row>
    <row r="915" spans="1:5" s="1" customFormat="1" x14ac:dyDescent="0.15">
      <c r="A915" s="4">
        <v>913</v>
      </c>
      <c r="B915" s="4" t="s">
        <v>14</v>
      </c>
      <c r="C915" s="4" t="str">
        <f>"黄福萍"</f>
        <v>黄福萍</v>
      </c>
      <c r="D915" s="4" t="str">
        <f>"女"</f>
        <v>女</v>
      </c>
      <c r="E915" s="4" t="str">
        <f>"1994-09-01"</f>
        <v>1994-09-01</v>
      </c>
    </row>
    <row r="916" spans="1:5" s="1" customFormat="1" x14ac:dyDescent="0.15">
      <c r="A916" s="4">
        <v>914</v>
      </c>
      <c r="B916" s="4" t="s">
        <v>14</v>
      </c>
      <c r="C916" s="4" t="str">
        <f>"符会媛"</f>
        <v>符会媛</v>
      </c>
      <c r="D916" s="4" t="str">
        <f>"女"</f>
        <v>女</v>
      </c>
      <c r="E916" s="4" t="str">
        <f>"1997-09-21"</f>
        <v>1997-09-21</v>
      </c>
    </row>
    <row r="917" spans="1:5" s="1" customFormat="1" x14ac:dyDescent="0.15">
      <c r="A917" s="4">
        <v>915</v>
      </c>
      <c r="B917" s="4" t="s">
        <v>14</v>
      </c>
      <c r="C917" s="4" t="str">
        <f>"潘信信"</f>
        <v>潘信信</v>
      </c>
      <c r="D917" s="4" t="str">
        <f>"女"</f>
        <v>女</v>
      </c>
      <c r="E917" s="4" t="str">
        <f>"1996-12-21"</f>
        <v>1996-12-21</v>
      </c>
    </row>
    <row r="918" spans="1:5" s="1" customFormat="1" x14ac:dyDescent="0.15">
      <c r="A918" s="4">
        <v>916</v>
      </c>
      <c r="B918" s="4" t="s">
        <v>14</v>
      </c>
      <c r="C918" s="4" t="str">
        <f>"吴菁"</f>
        <v>吴菁</v>
      </c>
      <c r="D918" s="4" t="str">
        <f>"女"</f>
        <v>女</v>
      </c>
      <c r="E918" s="4" t="str">
        <f>"1997-11-26"</f>
        <v>1997-11-26</v>
      </c>
    </row>
    <row r="919" spans="1:5" s="1" customFormat="1" x14ac:dyDescent="0.15">
      <c r="A919" s="4">
        <v>917</v>
      </c>
      <c r="B919" s="4" t="s">
        <v>14</v>
      </c>
      <c r="C919" s="4" t="str">
        <f>"符学晶"</f>
        <v>符学晶</v>
      </c>
      <c r="D919" s="4" t="str">
        <f>"女"</f>
        <v>女</v>
      </c>
      <c r="E919" s="4" t="str">
        <f>"1996-05-25"</f>
        <v>1996-05-25</v>
      </c>
    </row>
    <row r="920" spans="1:5" s="1" customFormat="1" x14ac:dyDescent="0.15">
      <c r="A920" s="4">
        <v>918</v>
      </c>
      <c r="B920" s="4" t="s">
        <v>14</v>
      </c>
      <c r="C920" s="4" t="str">
        <f>"莫镕蔚"</f>
        <v>莫镕蔚</v>
      </c>
      <c r="D920" s="4" t="str">
        <f>"女"</f>
        <v>女</v>
      </c>
      <c r="E920" s="4" t="str">
        <f>"1997-06-10"</f>
        <v>1997-06-10</v>
      </c>
    </row>
    <row r="921" spans="1:5" s="1" customFormat="1" x14ac:dyDescent="0.15">
      <c r="A921" s="4">
        <v>919</v>
      </c>
      <c r="B921" s="4" t="s">
        <v>14</v>
      </c>
      <c r="C921" s="4" t="str">
        <f>"苏小妹"</f>
        <v>苏小妹</v>
      </c>
      <c r="D921" s="4" t="str">
        <f>"女"</f>
        <v>女</v>
      </c>
      <c r="E921" s="4" t="str">
        <f>"1993-10-19"</f>
        <v>1993-10-19</v>
      </c>
    </row>
    <row r="922" spans="1:5" s="1" customFormat="1" x14ac:dyDescent="0.15">
      <c r="A922" s="4">
        <v>920</v>
      </c>
      <c r="B922" s="4" t="s">
        <v>14</v>
      </c>
      <c r="C922" s="4" t="str">
        <f>"林亚妹"</f>
        <v>林亚妹</v>
      </c>
      <c r="D922" s="4" t="str">
        <f>"女"</f>
        <v>女</v>
      </c>
      <c r="E922" s="4" t="str">
        <f>"1994-06-12"</f>
        <v>1994-06-12</v>
      </c>
    </row>
    <row r="923" spans="1:5" s="1" customFormat="1" x14ac:dyDescent="0.15">
      <c r="A923" s="4">
        <v>921</v>
      </c>
      <c r="B923" s="4" t="s">
        <v>14</v>
      </c>
      <c r="C923" s="4" t="str">
        <f>"田雨柔"</f>
        <v>田雨柔</v>
      </c>
      <c r="D923" s="4" t="str">
        <f>"女"</f>
        <v>女</v>
      </c>
      <c r="E923" s="4" t="str">
        <f>"1997-09-09"</f>
        <v>1997-09-09</v>
      </c>
    </row>
    <row r="924" spans="1:5" s="1" customFormat="1" x14ac:dyDescent="0.15">
      <c r="A924" s="4">
        <v>922</v>
      </c>
      <c r="B924" s="4" t="s">
        <v>14</v>
      </c>
      <c r="C924" s="4" t="str">
        <f>"吴慧"</f>
        <v>吴慧</v>
      </c>
      <c r="D924" s="4" t="str">
        <f>"女"</f>
        <v>女</v>
      </c>
      <c r="E924" s="4" t="str">
        <f>"1994-07-03"</f>
        <v>1994-07-03</v>
      </c>
    </row>
    <row r="925" spans="1:5" s="1" customFormat="1" x14ac:dyDescent="0.15">
      <c r="A925" s="4">
        <v>923</v>
      </c>
      <c r="B925" s="4" t="s">
        <v>14</v>
      </c>
      <c r="C925" s="4" t="str">
        <f>"郑志芳"</f>
        <v>郑志芳</v>
      </c>
      <c r="D925" s="4" t="str">
        <f>"女"</f>
        <v>女</v>
      </c>
      <c r="E925" s="4" t="str">
        <f>"1996-04-23"</f>
        <v>1996-04-23</v>
      </c>
    </row>
    <row r="926" spans="1:5" s="1" customFormat="1" x14ac:dyDescent="0.15">
      <c r="A926" s="4">
        <v>924</v>
      </c>
      <c r="B926" s="4" t="s">
        <v>14</v>
      </c>
      <c r="C926" s="4" t="str">
        <f>"陈花香"</f>
        <v>陈花香</v>
      </c>
      <c r="D926" s="4" t="str">
        <f>"女"</f>
        <v>女</v>
      </c>
      <c r="E926" s="4" t="str">
        <f>"1994-06-26"</f>
        <v>1994-06-26</v>
      </c>
    </row>
    <row r="927" spans="1:5" s="1" customFormat="1" x14ac:dyDescent="0.15">
      <c r="A927" s="4">
        <v>925</v>
      </c>
      <c r="B927" s="4" t="s">
        <v>14</v>
      </c>
      <c r="C927" s="4" t="str">
        <f>"姜小莉"</f>
        <v>姜小莉</v>
      </c>
      <c r="D927" s="4" t="str">
        <f>"女"</f>
        <v>女</v>
      </c>
      <c r="E927" s="4" t="str">
        <f>"1996-06-13"</f>
        <v>1996-06-13</v>
      </c>
    </row>
    <row r="928" spans="1:5" s="1" customFormat="1" x14ac:dyDescent="0.15">
      <c r="A928" s="4">
        <v>926</v>
      </c>
      <c r="B928" s="4" t="s">
        <v>14</v>
      </c>
      <c r="C928" s="4" t="str">
        <f>"任璐瑶"</f>
        <v>任璐瑶</v>
      </c>
      <c r="D928" s="4" t="str">
        <f>"女"</f>
        <v>女</v>
      </c>
      <c r="E928" s="4" t="str">
        <f>"1995-09-03"</f>
        <v>1995-09-03</v>
      </c>
    </row>
    <row r="929" spans="1:5" s="1" customFormat="1" x14ac:dyDescent="0.15">
      <c r="A929" s="4">
        <v>927</v>
      </c>
      <c r="B929" s="4" t="s">
        <v>14</v>
      </c>
      <c r="C929" s="4" t="str">
        <f>"刘哲宇"</f>
        <v>刘哲宇</v>
      </c>
      <c r="D929" s="4" t="str">
        <f>"女"</f>
        <v>女</v>
      </c>
      <c r="E929" s="4" t="str">
        <f>"1996-07-08"</f>
        <v>1996-07-08</v>
      </c>
    </row>
    <row r="930" spans="1:5" s="1" customFormat="1" x14ac:dyDescent="0.15">
      <c r="A930" s="4">
        <v>928</v>
      </c>
      <c r="B930" s="4" t="s">
        <v>14</v>
      </c>
      <c r="C930" s="4" t="str">
        <f>"张燕"</f>
        <v>张燕</v>
      </c>
      <c r="D930" s="4" t="str">
        <f>"女"</f>
        <v>女</v>
      </c>
      <c r="E930" s="4" t="str">
        <f>"1994-10-30"</f>
        <v>1994-10-30</v>
      </c>
    </row>
    <row r="931" spans="1:5" s="1" customFormat="1" x14ac:dyDescent="0.15">
      <c r="A931" s="4">
        <v>929</v>
      </c>
      <c r="B931" s="4" t="s">
        <v>14</v>
      </c>
      <c r="C931" s="4" t="str">
        <f>"陈莉香"</f>
        <v>陈莉香</v>
      </c>
      <c r="D931" s="4" t="str">
        <f>"女"</f>
        <v>女</v>
      </c>
      <c r="E931" s="4" t="str">
        <f>"1997-07-20"</f>
        <v>1997-07-20</v>
      </c>
    </row>
    <row r="932" spans="1:5" s="1" customFormat="1" x14ac:dyDescent="0.15">
      <c r="A932" s="4">
        <v>930</v>
      </c>
      <c r="B932" s="4" t="s">
        <v>14</v>
      </c>
      <c r="C932" s="4" t="str">
        <f>"黄雪"</f>
        <v>黄雪</v>
      </c>
      <c r="D932" s="4" t="str">
        <f>"女"</f>
        <v>女</v>
      </c>
      <c r="E932" s="4" t="str">
        <f>"1998-02-02"</f>
        <v>1998-02-02</v>
      </c>
    </row>
    <row r="933" spans="1:5" s="1" customFormat="1" x14ac:dyDescent="0.15">
      <c r="A933" s="4">
        <v>931</v>
      </c>
      <c r="B933" s="4" t="s">
        <v>14</v>
      </c>
      <c r="C933" s="4" t="str">
        <f>"吉妹"</f>
        <v>吉妹</v>
      </c>
      <c r="D933" s="4" t="str">
        <f>"女"</f>
        <v>女</v>
      </c>
      <c r="E933" s="4" t="str">
        <f>"1996-04-07"</f>
        <v>1996-04-07</v>
      </c>
    </row>
    <row r="934" spans="1:5" s="1" customFormat="1" x14ac:dyDescent="0.15">
      <c r="A934" s="4">
        <v>932</v>
      </c>
      <c r="B934" s="4" t="s">
        <v>14</v>
      </c>
      <c r="C934" s="4" t="str">
        <f>"李殿丽"</f>
        <v>李殿丽</v>
      </c>
      <c r="D934" s="4" t="str">
        <f>"女"</f>
        <v>女</v>
      </c>
      <c r="E934" s="4" t="str">
        <f>"1995-03-15"</f>
        <v>1995-03-15</v>
      </c>
    </row>
    <row r="935" spans="1:5" s="1" customFormat="1" x14ac:dyDescent="0.15">
      <c r="A935" s="4">
        <v>933</v>
      </c>
      <c r="B935" s="4" t="s">
        <v>14</v>
      </c>
      <c r="C935" s="4" t="str">
        <f>"林玉娥"</f>
        <v>林玉娥</v>
      </c>
      <c r="D935" s="4" t="str">
        <f>"女"</f>
        <v>女</v>
      </c>
      <c r="E935" s="4" t="str">
        <f>"1994-06-18"</f>
        <v>1994-06-18</v>
      </c>
    </row>
    <row r="936" spans="1:5" s="1" customFormat="1" x14ac:dyDescent="0.15">
      <c r="A936" s="4">
        <v>934</v>
      </c>
      <c r="B936" s="4" t="s">
        <v>14</v>
      </c>
      <c r="C936" s="4" t="str">
        <f>"吴坤胄"</f>
        <v>吴坤胄</v>
      </c>
      <c r="D936" s="4" t="str">
        <f>"男"</f>
        <v>男</v>
      </c>
      <c r="E936" s="4" t="str">
        <f>"1995-09-21"</f>
        <v>1995-09-21</v>
      </c>
    </row>
    <row r="937" spans="1:5" s="1" customFormat="1" x14ac:dyDescent="0.15">
      <c r="A937" s="4">
        <v>935</v>
      </c>
      <c r="B937" s="4" t="s">
        <v>14</v>
      </c>
      <c r="C937" s="4" t="str">
        <f>"陈娇丽"</f>
        <v>陈娇丽</v>
      </c>
      <c r="D937" s="4" t="str">
        <f>"女"</f>
        <v>女</v>
      </c>
      <c r="E937" s="4" t="str">
        <f>"1994-08-15"</f>
        <v>1994-08-15</v>
      </c>
    </row>
    <row r="938" spans="1:5" s="1" customFormat="1" x14ac:dyDescent="0.15">
      <c r="A938" s="4">
        <v>936</v>
      </c>
      <c r="B938" s="4" t="s">
        <v>14</v>
      </c>
      <c r="C938" s="4" t="str">
        <f>"温小英"</f>
        <v>温小英</v>
      </c>
      <c r="D938" s="4" t="str">
        <f>"女"</f>
        <v>女</v>
      </c>
      <c r="E938" s="4" t="str">
        <f>"1997-03-18"</f>
        <v>1997-03-18</v>
      </c>
    </row>
    <row r="939" spans="1:5" s="1" customFormat="1" x14ac:dyDescent="0.15">
      <c r="A939" s="4">
        <v>937</v>
      </c>
      <c r="B939" s="4" t="s">
        <v>14</v>
      </c>
      <c r="C939" s="4" t="str">
        <f>"符定妹"</f>
        <v>符定妹</v>
      </c>
      <c r="D939" s="4" t="str">
        <f>"女"</f>
        <v>女</v>
      </c>
      <c r="E939" s="4" t="str">
        <f>"1999-05-01"</f>
        <v>1999-05-01</v>
      </c>
    </row>
    <row r="940" spans="1:5" s="1" customFormat="1" x14ac:dyDescent="0.15">
      <c r="A940" s="4">
        <v>938</v>
      </c>
      <c r="B940" s="4" t="s">
        <v>14</v>
      </c>
      <c r="C940" s="4" t="str">
        <f>"程婉雯"</f>
        <v>程婉雯</v>
      </c>
      <c r="D940" s="4" t="str">
        <f>"女"</f>
        <v>女</v>
      </c>
      <c r="E940" s="4" t="str">
        <f>"1997-09-15"</f>
        <v>1997-09-15</v>
      </c>
    </row>
    <row r="941" spans="1:5" s="1" customFormat="1" x14ac:dyDescent="0.15">
      <c r="A941" s="4">
        <v>939</v>
      </c>
      <c r="B941" s="4" t="s">
        <v>14</v>
      </c>
      <c r="C941" s="4" t="str">
        <f>"王大莉"</f>
        <v>王大莉</v>
      </c>
      <c r="D941" s="4" t="str">
        <f>"女"</f>
        <v>女</v>
      </c>
      <c r="E941" s="4" t="str">
        <f>"1997-12-15"</f>
        <v>1997-12-15</v>
      </c>
    </row>
    <row r="942" spans="1:5" s="1" customFormat="1" x14ac:dyDescent="0.15">
      <c r="A942" s="4">
        <v>940</v>
      </c>
      <c r="B942" s="4" t="s">
        <v>14</v>
      </c>
      <c r="C942" s="4" t="str">
        <f>"王孟"</f>
        <v>王孟</v>
      </c>
      <c r="D942" s="4" t="str">
        <f>"女"</f>
        <v>女</v>
      </c>
      <c r="E942" s="4" t="str">
        <f>"1995-07-16"</f>
        <v>1995-07-16</v>
      </c>
    </row>
    <row r="943" spans="1:5" s="1" customFormat="1" x14ac:dyDescent="0.15">
      <c r="A943" s="4">
        <v>941</v>
      </c>
      <c r="B943" s="4" t="s">
        <v>14</v>
      </c>
      <c r="C943" s="4" t="str">
        <f>"符克芳"</f>
        <v>符克芳</v>
      </c>
      <c r="D943" s="4" t="str">
        <f>"女"</f>
        <v>女</v>
      </c>
      <c r="E943" s="4" t="str">
        <f>"1995-10-09"</f>
        <v>1995-10-09</v>
      </c>
    </row>
    <row r="944" spans="1:5" s="1" customFormat="1" x14ac:dyDescent="0.15">
      <c r="A944" s="4">
        <v>942</v>
      </c>
      <c r="B944" s="4" t="s">
        <v>14</v>
      </c>
      <c r="C944" s="4" t="str">
        <f>"林琪"</f>
        <v>林琪</v>
      </c>
      <c r="D944" s="4" t="str">
        <f>"女"</f>
        <v>女</v>
      </c>
      <c r="E944" s="4" t="str">
        <f>"1998-10-02"</f>
        <v>1998-10-02</v>
      </c>
    </row>
    <row r="945" spans="1:5" s="1" customFormat="1" x14ac:dyDescent="0.15">
      <c r="A945" s="4">
        <v>943</v>
      </c>
      <c r="B945" s="4" t="s">
        <v>14</v>
      </c>
      <c r="C945" s="4" t="str">
        <f>"黄颖婕"</f>
        <v>黄颖婕</v>
      </c>
      <c r="D945" s="4" t="str">
        <f>"女"</f>
        <v>女</v>
      </c>
      <c r="E945" s="4" t="str">
        <f>"1996-03-24"</f>
        <v>1996-03-24</v>
      </c>
    </row>
    <row r="946" spans="1:5" s="1" customFormat="1" x14ac:dyDescent="0.15">
      <c r="A946" s="4">
        <v>944</v>
      </c>
      <c r="B946" s="4" t="s">
        <v>14</v>
      </c>
      <c r="C946" s="4" t="str">
        <f>"薛美玲"</f>
        <v>薛美玲</v>
      </c>
      <c r="D946" s="4" t="str">
        <f>"女"</f>
        <v>女</v>
      </c>
      <c r="E946" s="4" t="str">
        <f>"1995-02-18"</f>
        <v>1995-02-18</v>
      </c>
    </row>
    <row r="947" spans="1:5" s="1" customFormat="1" x14ac:dyDescent="0.15">
      <c r="A947" s="4">
        <v>945</v>
      </c>
      <c r="B947" s="4" t="s">
        <v>14</v>
      </c>
      <c r="C947" s="4" t="str">
        <f>"陈柔珠"</f>
        <v>陈柔珠</v>
      </c>
      <c r="D947" s="4" t="str">
        <f>"女"</f>
        <v>女</v>
      </c>
      <c r="E947" s="4" t="str">
        <f>"1996-06-06"</f>
        <v>1996-06-06</v>
      </c>
    </row>
    <row r="948" spans="1:5" s="1" customFormat="1" x14ac:dyDescent="0.15">
      <c r="A948" s="4">
        <v>946</v>
      </c>
      <c r="B948" s="4" t="s">
        <v>14</v>
      </c>
      <c r="C948" s="4" t="str">
        <f>"陈漂"</f>
        <v>陈漂</v>
      </c>
      <c r="D948" s="4" t="str">
        <f>"女"</f>
        <v>女</v>
      </c>
      <c r="E948" s="4" t="str">
        <f>"1995-05-26"</f>
        <v>1995-05-26</v>
      </c>
    </row>
    <row r="949" spans="1:5" s="1" customFormat="1" x14ac:dyDescent="0.15">
      <c r="A949" s="4">
        <v>947</v>
      </c>
      <c r="B949" s="4" t="s">
        <v>14</v>
      </c>
      <c r="C949" s="4" t="str">
        <f>"文慧欣"</f>
        <v>文慧欣</v>
      </c>
      <c r="D949" s="4" t="str">
        <f>"女"</f>
        <v>女</v>
      </c>
      <c r="E949" s="4" t="str">
        <f>"1996-03-25"</f>
        <v>1996-03-25</v>
      </c>
    </row>
    <row r="950" spans="1:5" s="1" customFormat="1" x14ac:dyDescent="0.15">
      <c r="A950" s="4">
        <v>948</v>
      </c>
      <c r="B950" s="4" t="s">
        <v>14</v>
      </c>
      <c r="C950" s="4" t="str">
        <f>"王金桂"</f>
        <v>王金桂</v>
      </c>
      <c r="D950" s="4" t="str">
        <f>"女"</f>
        <v>女</v>
      </c>
      <c r="E950" s="4" t="str">
        <f>"1996-05-22"</f>
        <v>1996-05-22</v>
      </c>
    </row>
    <row r="951" spans="1:5" s="1" customFormat="1" x14ac:dyDescent="0.15">
      <c r="A951" s="4">
        <v>949</v>
      </c>
      <c r="B951" s="4" t="s">
        <v>14</v>
      </c>
      <c r="C951" s="4" t="str">
        <f>"王莉"</f>
        <v>王莉</v>
      </c>
      <c r="D951" s="4" t="str">
        <f>"女"</f>
        <v>女</v>
      </c>
      <c r="E951" s="4" t="str">
        <f>"1998-09-24"</f>
        <v>1998-09-24</v>
      </c>
    </row>
    <row r="952" spans="1:5" s="1" customFormat="1" x14ac:dyDescent="0.15">
      <c r="A952" s="4">
        <v>950</v>
      </c>
      <c r="B952" s="4" t="s">
        <v>14</v>
      </c>
      <c r="C952" s="4" t="str">
        <f>"高小穗"</f>
        <v>高小穗</v>
      </c>
      <c r="D952" s="4" t="str">
        <f>"女"</f>
        <v>女</v>
      </c>
      <c r="E952" s="4" t="str">
        <f>"1998-11-18"</f>
        <v>1998-11-18</v>
      </c>
    </row>
    <row r="953" spans="1:5" s="1" customFormat="1" x14ac:dyDescent="0.15">
      <c r="A953" s="4">
        <v>951</v>
      </c>
      <c r="B953" s="4" t="s">
        <v>14</v>
      </c>
      <c r="C953" s="4" t="str">
        <f>"王景荟"</f>
        <v>王景荟</v>
      </c>
      <c r="D953" s="4" t="str">
        <f>"女"</f>
        <v>女</v>
      </c>
      <c r="E953" s="4" t="str">
        <f>"1994-05-15"</f>
        <v>1994-05-15</v>
      </c>
    </row>
    <row r="954" spans="1:5" s="1" customFormat="1" x14ac:dyDescent="0.15">
      <c r="A954" s="4">
        <v>952</v>
      </c>
      <c r="B954" s="4" t="s">
        <v>14</v>
      </c>
      <c r="C954" s="4" t="str">
        <f>"林燕"</f>
        <v>林燕</v>
      </c>
      <c r="D954" s="4" t="str">
        <f>"女"</f>
        <v>女</v>
      </c>
      <c r="E954" s="4" t="str">
        <f>"1996-01-26"</f>
        <v>1996-01-26</v>
      </c>
    </row>
    <row r="955" spans="1:5" s="1" customFormat="1" x14ac:dyDescent="0.15">
      <c r="A955" s="4">
        <v>953</v>
      </c>
      <c r="B955" s="4" t="s">
        <v>14</v>
      </c>
      <c r="C955" s="4" t="str">
        <f>"林方玉"</f>
        <v>林方玉</v>
      </c>
      <c r="D955" s="4" t="str">
        <f>"男"</f>
        <v>男</v>
      </c>
      <c r="E955" s="4" t="str">
        <f>"1995-06-12"</f>
        <v>1995-06-12</v>
      </c>
    </row>
    <row r="956" spans="1:5" s="1" customFormat="1" x14ac:dyDescent="0.15">
      <c r="A956" s="4">
        <v>954</v>
      </c>
      <c r="B956" s="4" t="s">
        <v>14</v>
      </c>
      <c r="C956" s="4" t="str">
        <f>"陈荟妃"</f>
        <v>陈荟妃</v>
      </c>
      <c r="D956" s="4" t="str">
        <f>"女"</f>
        <v>女</v>
      </c>
      <c r="E956" s="4" t="str">
        <f>"1995-09-16"</f>
        <v>1995-09-16</v>
      </c>
    </row>
    <row r="957" spans="1:5" s="1" customFormat="1" x14ac:dyDescent="0.15">
      <c r="A957" s="4">
        <v>955</v>
      </c>
      <c r="B957" s="4" t="s">
        <v>14</v>
      </c>
      <c r="C957" s="4" t="str">
        <f>"黄蕾"</f>
        <v>黄蕾</v>
      </c>
      <c r="D957" s="4" t="str">
        <f>"女"</f>
        <v>女</v>
      </c>
      <c r="E957" s="4" t="str">
        <f>"1997-03-15"</f>
        <v>1997-03-15</v>
      </c>
    </row>
    <row r="958" spans="1:5" s="1" customFormat="1" x14ac:dyDescent="0.15">
      <c r="A958" s="4">
        <v>956</v>
      </c>
      <c r="B958" s="4" t="s">
        <v>14</v>
      </c>
      <c r="C958" s="4" t="str">
        <f>"苏定棨"</f>
        <v>苏定棨</v>
      </c>
      <c r="D958" s="4" t="str">
        <f>"女"</f>
        <v>女</v>
      </c>
      <c r="E958" s="4" t="str">
        <f>"1998-10-19"</f>
        <v>1998-10-19</v>
      </c>
    </row>
    <row r="959" spans="1:5" s="1" customFormat="1" x14ac:dyDescent="0.15">
      <c r="A959" s="4">
        <v>957</v>
      </c>
      <c r="B959" s="4" t="s">
        <v>14</v>
      </c>
      <c r="C959" s="4" t="str">
        <f>"叶叶"</f>
        <v>叶叶</v>
      </c>
      <c r="D959" s="4" t="str">
        <f>"女"</f>
        <v>女</v>
      </c>
      <c r="E959" s="4" t="str">
        <f>"1997-05-13"</f>
        <v>1997-05-13</v>
      </c>
    </row>
    <row r="960" spans="1:5" s="1" customFormat="1" x14ac:dyDescent="0.15">
      <c r="A960" s="4">
        <v>958</v>
      </c>
      <c r="B960" s="4" t="s">
        <v>14</v>
      </c>
      <c r="C960" s="4" t="str">
        <f>"韩亚强"</f>
        <v>韩亚强</v>
      </c>
      <c r="D960" s="4" t="str">
        <f>"女"</f>
        <v>女</v>
      </c>
      <c r="E960" s="4" t="str">
        <f>"1995-07-02"</f>
        <v>1995-07-02</v>
      </c>
    </row>
    <row r="961" spans="1:5" s="1" customFormat="1" x14ac:dyDescent="0.15">
      <c r="A961" s="4">
        <v>959</v>
      </c>
      <c r="B961" s="4" t="s">
        <v>14</v>
      </c>
      <c r="C961" s="4" t="str">
        <f>"薛桂带"</f>
        <v>薛桂带</v>
      </c>
      <c r="D961" s="4" t="str">
        <f>"女"</f>
        <v>女</v>
      </c>
      <c r="E961" s="4" t="str">
        <f>"1995-05-11"</f>
        <v>1995-05-11</v>
      </c>
    </row>
    <row r="962" spans="1:5" s="1" customFormat="1" x14ac:dyDescent="0.15">
      <c r="A962" s="4">
        <v>960</v>
      </c>
      <c r="B962" s="4" t="s">
        <v>14</v>
      </c>
      <c r="C962" s="4" t="str">
        <f>"刘显花"</f>
        <v>刘显花</v>
      </c>
      <c r="D962" s="4" t="str">
        <f>"女"</f>
        <v>女</v>
      </c>
      <c r="E962" s="4" t="str">
        <f>"1996-12-11"</f>
        <v>1996-12-11</v>
      </c>
    </row>
    <row r="963" spans="1:5" s="1" customFormat="1" x14ac:dyDescent="0.15">
      <c r="A963" s="4">
        <v>961</v>
      </c>
      <c r="B963" s="4" t="s">
        <v>14</v>
      </c>
      <c r="C963" s="4" t="str">
        <f>"刘媚红"</f>
        <v>刘媚红</v>
      </c>
      <c r="D963" s="4" t="str">
        <f>"女"</f>
        <v>女</v>
      </c>
      <c r="E963" s="4" t="str">
        <f>"1997-12-04"</f>
        <v>1997-12-04</v>
      </c>
    </row>
    <row r="964" spans="1:5" s="1" customFormat="1" x14ac:dyDescent="0.15">
      <c r="A964" s="4">
        <v>962</v>
      </c>
      <c r="B964" s="4" t="s">
        <v>14</v>
      </c>
      <c r="C964" s="4" t="str">
        <f>"韦健秋"</f>
        <v>韦健秋</v>
      </c>
      <c r="D964" s="4" t="str">
        <f>"女"</f>
        <v>女</v>
      </c>
      <c r="E964" s="4" t="str">
        <f>"1995-12-05"</f>
        <v>1995-12-05</v>
      </c>
    </row>
    <row r="965" spans="1:5" s="1" customFormat="1" x14ac:dyDescent="0.15">
      <c r="A965" s="4">
        <v>963</v>
      </c>
      <c r="B965" s="4" t="s">
        <v>14</v>
      </c>
      <c r="C965" s="4" t="str">
        <f>"葛文晓"</f>
        <v>葛文晓</v>
      </c>
      <c r="D965" s="4" t="str">
        <f>"女"</f>
        <v>女</v>
      </c>
      <c r="E965" s="4" t="str">
        <f>"1992-02-04"</f>
        <v>1992-02-04</v>
      </c>
    </row>
    <row r="966" spans="1:5" s="1" customFormat="1" x14ac:dyDescent="0.15">
      <c r="A966" s="4">
        <v>964</v>
      </c>
      <c r="B966" s="4" t="s">
        <v>14</v>
      </c>
      <c r="C966" s="4" t="str">
        <f>"张雅婷"</f>
        <v>张雅婷</v>
      </c>
      <c r="D966" s="4" t="str">
        <f>"女"</f>
        <v>女</v>
      </c>
      <c r="E966" s="4" t="str">
        <f>"1996-11-13"</f>
        <v>1996-11-13</v>
      </c>
    </row>
    <row r="967" spans="1:5" s="1" customFormat="1" x14ac:dyDescent="0.15">
      <c r="A967" s="4">
        <v>965</v>
      </c>
      <c r="B967" s="4" t="s">
        <v>14</v>
      </c>
      <c r="C967" s="4" t="str">
        <f>"李晓欢"</f>
        <v>李晓欢</v>
      </c>
      <c r="D967" s="4" t="str">
        <f>"女"</f>
        <v>女</v>
      </c>
      <c r="E967" s="4" t="str">
        <f>"1993-07-10"</f>
        <v>1993-07-10</v>
      </c>
    </row>
    <row r="968" spans="1:5" s="1" customFormat="1" x14ac:dyDescent="0.15">
      <c r="A968" s="4">
        <v>966</v>
      </c>
      <c r="B968" s="4" t="s">
        <v>14</v>
      </c>
      <c r="C968" s="4" t="str">
        <f>"林春香"</f>
        <v>林春香</v>
      </c>
      <c r="D968" s="4" t="str">
        <f>"女"</f>
        <v>女</v>
      </c>
      <c r="E968" s="4" t="str">
        <f>"1996-04-12"</f>
        <v>1996-04-12</v>
      </c>
    </row>
    <row r="969" spans="1:5" s="1" customFormat="1" x14ac:dyDescent="0.15">
      <c r="A969" s="4">
        <v>967</v>
      </c>
      <c r="B969" s="4" t="s">
        <v>14</v>
      </c>
      <c r="C969" s="4" t="str">
        <f>"陈娟"</f>
        <v>陈娟</v>
      </c>
      <c r="D969" s="4" t="str">
        <f>"女"</f>
        <v>女</v>
      </c>
      <c r="E969" s="4" t="str">
        <f>"1995-11-21"</f>
        <v>1995-11-21</v>
      </c>
    </row>
    <row r="970" spans="1:5" s="1" customFormat="1" x14ac:dyDescent="0.15">
      <c r="A970" s="4">
        <v>968</v>
      </c>
      <c r="B970" s="4" t="s">
        <v>14</v>
      </c>
      <c r="C970" s="4" t="str">
        <f>"岑云玲"</f>
        <v>岑云玲</v>
      </c>
      <c r="D970" s="4" t="str">
        <f>"女"</f>
        <v>女</v>
      </c>
      <c r="E970" s="4" t="str">
        <f>"1996-10-14"</f>
        <v>1996-10-14</v>
      </c>
    </row>
    <row r="971" spans="1:5" s="1" customFormat="1" x14ac:dyDescent="0.15">
      <c r="A971" s="4">
        <v>969</v>
      </c>
      <c r="B971" s="4" t="s">
        <v>14</v>
      </c>
      <c r="C971" s="4" t="str">
        <f>"郑榆菲"</f>
        <v>郑榆菲</v>
      </c>
      <c r="D971" s="4" t="str">
        <f>"女"</f>
        <v>女</v>
      </c>
      <c r="E971" s="4" t="str">
        <f>"1997-02-18"</f>
        <v>1997-02-18</v>
      </c>
    </row>
    <row r="972" spans="1:5" s="1" customFormat="1" x14ac:dyDescent="0.15">
      <c r="A972" s="4">
        <v>970</v>
      </c>
      <c r="B972" s="4" t="s">
        <v>14</v>
      </c>
      <c r="C972" s="4" t="str">
        <f>"薛桃秋"</f>
        <v>薛桃秋</v>
      </c>
      <c r="D972" s="4" t="str">
        <f>"女"</f>
        <v>女</v>
      </c>
      <c r="E972" s="4" t="str">
        <f>"1993-07-15"</f>
        <v>1993-07-15</v>
      </c>
    </row>
    <row r="973" spans="1:5" s="1" customFormat="1" x14ac:dyDescent="0.15">
      <c r="A973" s="4">
        <v>971</v>
      </c>
      <c r="B973" s="4" t="s">
        <v>14</v>
      </c>
      <c r="C973" s="4" t="str">
        <f>"赵明英"</f>
        <v>赵明英</v>
      </c>
      <c r="D973" s="4" t="str">
        <f>"女"</f>
        <v>女</v>
      </c>
      <c r="E973" s="4" t="str">
        <f>"1997-09-01"</f>
        <v>1997-09-01</v>
      </c>
    </row>
    <row r="974" spans="1:5" s="1" customFormat="1" x14ac:dyDescent="0.15">
      <c r="A974" s="4">
        <v>972</v>
      </c>
      <c r="B974" s="4" t="s">
        <v>14</v>
      </c>
      <c r="C974" s="4" t="str">
        <f>"黄小娟"</f>
        <v>黄小娟</v>
      </c>
      <c r="D974" s="4" t="str">
        <f>"女"</f>
        <v>女</v>
      </c>
      <c r="E974" s="4" t="str">
        <f>"1998-03-27"</f>
        <v>1998-03-27</v>
      </c>
    </row>
    <row r="975" spans="1:5" s="1" customFormat="1" x14ac:dyDescent="0.15">
      <c r="A975" s="4">
        <v>973</v>
      </c>
      <c r="B975" s="4" t="s">
        <v>14</v>
      </c>
      <c r="C975" s="4" t="str">
        <f>"王能"</f>
        <v>王能</v>
      </c>
      <c r="D975" s="4" t="str">
        <f>"女"</f>
        <v>女</v>
      </c>
      <c r="E975" s="4" t="str">
        <f>"1995-06-14"</f>
        <v>1995-06-14</v>
      </c>
    </row>
    <row r="976" spans="1:5" s="1" customFormat="1" x14ac:dyDescent="0.15">
      <c r="A976" s="4">
        <v>974</v>
      </c>
      <c r="B976" s="4" t="s">
        <v>14</v>
      </c>
      <c r="C976" s="4" t="str">
        <f>"徐世雄"</f>
        <v>徐世雄</v>
      </c>
      <c r="D976" s="4" t="str">
        <f>"男"</f>
        <v>男</v>
      </c>
      <c r="E976" s="4" t="str">
        <f>"1998-05-10"</f>
        <v>1998-05-10</v>
      </c>
    </row>
    <row r="977" spans="1:5" s="1" customFormat="1" x14ac:dyDescent="0.15">
      <c r="A977" s="4">
        <v>975</v>
      </c>
      <c r="B977" s="4" t="s">
        <v>14</v>
      </c>
      <c r="C977" s="4" t="str">
        <f>"赵月风"</f>
        <v>赵月风</v>
      </c>
      <c r="D977" s="4" t="str">
        <f>"女"</f>
        <v>女</v>
      </c>
      <c r="E977" s="4" t="str">
        <f>"1993-08-15"</f>
        <v>1993-08-15</v>
      </c>
    </row>
    <row r="978" spans="1:5" s="1" customFormat="1" x14ac:dyDescent="0.15">
      <c r="A978" s="4">
        <v>976</v>
      </c>
      <c r="B978" s="4" t="s">
        <v>14</v>
      </c>
      <c r="C978" s="4" t="str">
        <f>"陈眉丽"</f>
        <v>陈眉丽</v>
      </c>
      <c r="D978" s="4" t="str">
        <f>"女"</f>
        <v>女</v>
      </c>
      <c r="E978" s="4" t="str">
        <f>"1997-04-17"</f>
        <v>1997-04-17</v>
      </c>
    </row>
    <row r="979" spans="1:5" s="1" customFormat="1" x14ac:dyDescent="0.15">
      <c r="A979" s="4">
        <v>977</v>
      </c>
      <c r="B979" s="4" t="s">
        <v>14</v>
      </c>
      <c r="C979" s="4" t="str">
        <f>"龚娟"</f>
        <v>龚娟</v>
      </c>
      <c r="D979" s="4" t="str">
        <f>"女"</f>
        <v>女</v>
      </c>
      <c r="E979" s="4" t="str">
        <f>"1996-12-24"</f>
        <v>1996-12-24</v>
      </c>
    </row>
    <row r="980" spans="1:5" s="1" customFormat="1" x14ac:dyDescent="0.15">
      <c r="A980" s="4">
        <v>978</v>
      </c>
      <c r="B980" s="4" t="s">
        <v>14</v>
      </c>
      <c r="C980" s="4" t="str">
        <f>"吴钟颖"</f>
        <v>吴钟颖</v>
      </c>
      <c r="D980" s="4" t="str">
        <f>"女"</f>
        <v>女</v>
      </c>
      <c r="E980" s="4" t="str">
        <f>"1997-04-09"</f>
        <v>1997-04-09</v>
      </c>
    </row>
    <row r="981" spans="1:5" s="1" customFormat="1" x14ac:dyDescent="0.15">
      <c r="A981" s="4">
        <v>979</v>
      </c>
      <c r="B981" s="4" t="s">
        <v>14</v>
      </c>
      <c r="C981" s="4" t="str">
        <f>"卓婷婷"</f>
        <v>卓婷婷</v>
      </c>
      <c r="D981" s="4" t="str">
        <f>"女"</f>
        <v>女</v>
      </c>
      <c r="E981" s="4" t="str">
        <f>"1997-08-14"</f>
        <v>1997-08-14</v>
      </c>
    </row>
    <row r="982" spans="1:5" s="1" customFormat="1" x14ac:dyDescent="0.15">
      <c r="A982" s="4">
        <v>980</v>
      </c>
      <c r="B982" s="4" t="s">
        <v>14</v>
      </c>
      <c r="C982" s="4" t="str">
        <f>"陈诗华"</f>
        <v>陈诗华</v>
      </c>
      <c r="D982" s="4" t="str">
        <f>"女"</f>
        <v>女</v>
      </c>
      <c r="E982" s="4" t="str">
        <f>"1999-01-24"</f>
        <v>1999-01-24</v>
      </c>
    </row>
    <row r="983" spans="1:5" s="1" customFormat="1" x14ac:dyDescent="0.15">
      <c r="A983" s="4">
        <v>981</v>
      </c>
      <c r="B983" s="4" t="s">
        <v>14</v>
      </c>
      <c r="C983" s="4" t="str">
        <f>"彭国婷"</f>
        <v>彭国婷</v>
      </c>
      <c r="D983" s="4" t="str">
        <f>"女"</f>
        <v>女</v>
      </c>
      <c r="E983" s="4" t="str">
        <f>"1997-11-15"</f>
        <v>1997-11-15</v>
      </c>
    </row>
    <row r="984" spans="1:5" s="1" customFormat="1" x14ac:dyDescent="0.15">
      <c r="A984" s="4">
        <v>982</v>
      </c>
      <c r="B984" s="4" t="s">
        <v>14</v>
      </c>
      <c r="C984" s="4" t="str">
        <f>"骆祖美"</f>
        <v>骆祖美</v>
      </c>
      <c r="D984" s="4" t="str">
        <f>"女"</f>
        <v>女</v>
      </c>
      <c r="E984" s="4" t="str">
        <f>"1997-03-08"</f>
        <v>1997-03-08</v>
      </c>
    </row>
    <row r="985" spans="1:5" s="1" customFormat="1" x14ac:dyDescent="0.15">
      <c r="A985" s="4">
        <v>983</v>
      </c>
      <c r="B985" s="4" t="s">
        <v>14</v>
      </c>
      <c r="C985" s="4" t="str">
        <f>"刘海珍"</f>
        <v>刘海珍</v>
      </c>
      <c r="D985" s="4" t="str">
        <f>"女"</f>
        <v>女</v>
      </c>
      <c r="E985" s="4" t="str">
        <f>"1995-12-05"</f>
        <v>1995-12-05</v>
      </c>
    </row>
    <row r="986" spans="1:5" s="1" customFormat="1" x14ac:dyDescent="0.15">
      <c r="A986" s="4">
        <v>984</v>
      </c>
      <c r="B986" s="4" t="s">
        <v>14</v>
      </c>
      <c r="C986" s="4" t="str">
        <f>"钟仙妍"</f>
        <v>钟仙妍</v>
      </c>
      <c r="D986" s="4" t="str">
        <f>"女"</f>
        <v>女</v>
      </c>
      <c r="E986" s="4" t="str">
        <f>"1997-05-11"</f>
        <v>1997-05-11</v>
      </c>
    </row>
    <row r="987" spans="1:5" s="1" customFormat="1" x14ac:dyDescent="0.15">
      <c r="A987" s="4">
        <v>985</v>
      </c>
      <c r="B987" s="4" t="s">
        <v>14</v>
      </c>
      <c r="C987" s="4" t="str">
        <f>"林如芳"</f>
        <v>林如芳</v>
      </c>
      <c r="D987" s="4" t="str">
        <f>"女"</f>
        <v>女</v>
      </c>
      <c r="E987" s="4" t="str">
        <f>"1995-04-14"</f>
        <v>1995-04-14</v>
      </c>
    </row>
    <row r="988" spans="1:5" s="1" customFormat="1" x14ac:dyDescent="0.15">
      <c r="A988" s="4">
        <v>986</v>
      </c>
      <c r="B988" s="4" t="s">
        <v>14</v>
      </c>
      <c r="C988" s="4" t="str">
        <f>"符丹丹"</f>
        <v>符丹丹</v>
      </c>
      <c r="D988" s="4" t="str">
        <f>"女"</f>
        <v>女</v>
      </c>
      <c r="E988" s="4" t="str">
        <f>"1995-09-25"</f>
        <v>1995-09-25</v>
      </c>
    </row>
    <row r="989" spans="1:5" s="1" customFormat="1" x14ac:dyDescent="0.15">
      <c r="A989" s="4">
        <v>987</v>
      </c>
      <c r="B989" s="4" t="s">
        <v>14</v>
      </c>
      <c r="C989" s="4" t="str">
        <f>"吕夏"</f>
        <v>吕夏</v>
      </c>
      <c r="D989" s="4" t="str">
        <f>"女"</f>
        <v>女</v>
      </c>
      <c r="E989" s="4" t="str">
        <f>"1997-06-24"</f>
        <v>1997-06-24</v>
      </c>
    </row>
    <row r="990" spans="1:5" s="1" customFormat="1" x14ac:dyDescent="0.15">
      <c r="A990" s="4">
        <v>988</v>
      </c>
      <c r="B990" s="4" t="s">
        <v>14</v>
      </c>
      <c r="C990" s="4" t="str">
        <f>"朱兰花"</f>
        <v>朱兰花</v>
      </c>
      <c r="D990" s="4" t="str">
        <f>"女"</f>
        <v>女</v>
      </c>
      <c r="E990" s="4" t="str">
        <f>"1997-02-06"</f>
        <v>1997-02-06</v>
      </c>
    </row>
    <row r="991" spans="1:5" s="1" customFormat="1" x14ac:dyDescent="0.15">
      <c r="A991" s="4">
        <v>989</v>
      </c>
      <c r="B991" s="4" t="s">
        <v>14</v>
      </c>
      <c r="C991" s="4" t="str">
        <f>"李慧萍"</f>
        <v>李慧萍</v>
      </c>
      <c r="D991" s="4" t="str">
        <f>"女"</f>
        <v>女</v>
      </c>
      <c r="E991" s="4" t="str">
        <f>"1998-02-21"</f>
        <v>1998-02-21</v>
      </c>
    </row>
    <row r="992" spans="1:5" s="1" customFormat="1" x14ac:dyDescent="0.15">
      <c r="A992" s="4">
        <v>990</v>
      </c>
      <c r="B992" s="4" t="s">
        <v>14</v>
      </c>
      <c r="C992" s="4" t="str">
        <f>"孙顾菲"</f>
        <v>孙顾菲</v>
      </c>
      <c r="D992" s="4" t="str">
        <f>"女"</f>
        <v>女</v>
      </c>
      <c r="E992" s="4" t="str">
        <f>"1996-12-05"</f>
        <v>1996-12-05</v>
      </c>
    </row>
    <row r="993" spans="1:5" s="1" customFormat="1" x14ac:dyDescent="0.15">
      <c r="A993" s="4">
        <v>991</v>
      </c>
      <c r="B993" s="4" t="s">
        <v>14</v>
      </c>
      <c r="C993" s="4" t="str">
        <f>"梁星灿"</f>
        <v>梁星灿</v>
      </c>
      <c r="D993" s="4" t="str">
        <f>"女"</f>
        <v>女</v>
      </c>
      <c r="E993" s="4" t="str">
        <f>"1999-06-04"</f>
        <v>1999-06-04</v>
      </c>
    </row>
    <row r="994" spans="1:5" s="1" customFormat="1" x14ac:dyDescent="0.15">
      <c r="A994" s="4">
        <v>992</v>
      </c>
      <c r="B994" s="4" t="s">
        <v>14</v>
      </c>
      <c r="C994" s="4" t="str">
        <f>"钟王芳"</f>
        <v>钟王芳</v>
      </c>
      <c r="D994" s="4" t="str">
        <f>"女"</f>
        <v>女</v>
      </c>
      <c r="E994" s="4" t="str">
        <f>"1996-10-19"</f>
        <v>1996-10-19</v>
      </c>
    </row>
    <row r="995" spans="1:5" s="1" customFormat="1" x14ac:dyDescent="0.15">
      <c r="A995" s="4">
        <v>993</v>
      </c>
      <c r="B995" s="4" t="s">
        <v>14</v>
      </c>
      <c r="C995" s="4" t="str">
        <f>"占宗丽"</f>
        <v>占宗丽</v>
      </c>
      <c r="D995" s="4" t="str">
        <f>"女"</f>
        <v>女</v>
      </c>
      <c r="E995" s="4" t="str">
        <f>"1995-02-17"</f>
        <v>1995-02-17</v>
      </c>
    </row>
    <row r="996" spans="1:5" s="1" customFormat="1" x14ac:dyDescent="0.15">
      <c r="A996" s="4">
        <v>994</v>
      </c>
      <c r="B996" s="4" t="s">
        <v>14</v>
      </c>
      <c r="C996" s="4" t="str">
        <f>"卢健瞳"</f>
        <v>卢健瞳</v>
      </c>
      <c r="D996" s="4" t="str">
        <f>"女"</f>
        <v>女</v>
      </c>
      <c r="E996" s="4" t="str">
        <f>"1999-01-19"</f>
        <v>1999-01-19</v>
      </c>
    </row>
    <row r="997" spans="1:5" s="1" customFormat="1" x14ac:dyDescent="0.15">
      <c r="A997" s="4">
        <v>995</v>
      </c>
      <c r="B997" s="4" t="s">
        <v>14</v>
      </c>
      <c r="C997" s="4" t="str">
        <f>"王冬美"</f>
        <v>王冬美</v>
      </c>
      <c r="D997" s="4" t="str">
        <f>"女"</f>
        <v>女</v>
      </c>
      <c r="E997" s="4" t="str">
        <f>"1997-02-02"</f>
        <v>1997-02-02</v>
      </c>
    </row>
    <row r="998" spans="1:5" s="1" customFormat="1" x14ac:dyDescent="0.15">
      <c r="A998" s="4">
        <v>996</v>
      </c>
      <c r="B998" s="4" t="s">
        <v>14</v>
      </c>
      <c r="C998" s="4" t="str">
        <f>"黄倩"</f>
        <v>黄倩</v>
      </c>
      <c r="D998" s="4" t="str">
        <f>"女"</f>
        <v>女</v>
      </c>
      <c r="E998" s="4" t="str">
        <f>"1997-01-18"</f>
        <v>1997-01-18</v>
      </c>
    </row>
    <row r="999" spans="1:5" s="1" customFormat="1" x14ac:dyDescent="0.15">
      <c r="A999" s="4">
        <v>997</v>
      </c>
      <c r="B999" s="4" t="s">
        <v>14</v>
      </c>
      <c r="C999" s="4" t="str">
        <f>"朱美丽"</f>
        <v>朱美丽</v>
      </c>
      <c r="D999" s="4" t="str">
        <f>"女"</f>
        <v>女</v>
      </c>
      <c r="E999" s="4" t="str">
        <f>"1997-08-08"</f>
        <v>1997-08-08</v>
      </c>
    </row>
    <row r="1000" spans="1:5" s="1" customFormat="1" x14ac:dyDescent="0.15">
      <c r="A1000" s="4">
        <v>998</v>
      </c>
      <c r="B1000" s="4" t="s">
        <v>14</v>
      </c>
      <c r="C1000" s="4" t="str">
        <f>"张晓椰"</f>
        <v>张晓椰</v>
      </c>
      <c r="D1000" s="4" t="str">
        <f>"女"</f>
        <v>女</v>
      </c>
      <c r="E1000" s="4" t="str">
        <f>"1997-12-11"</f>
        <v>1997-12-11</v>
      </c>
    </row>
    <row r="1001" spans="1:5" s="1" customFormat="1" x14ac:dyDescent="0.15">
      <c r="A1001" s="4">
        <v>999</v>
      </c>
      <c r="B1001" s="4" t="s">
        <v>14</v>
      </c>
      <c r="C1001" s="4" t="str">
        <f>"叶春缨"</f>
        <v>叶春缨</v>
      </c>
      <c r="D1001" s="4" t="str">
        <f>"女"</f>
        <v>女</v>
      </c>
      <c r="E1001" s="4" t="str">
        <f>"1996-04-28"</f>
        <v>1996-04-28</v>
      </c>
    </row>
    <row r="1002" spans="1:5" s="1" customFormat="1" x14ac:dyDescent="0.15">
      <c r="A1002" s="4">
        <v>1000</v>
      </c>
      <c r="B1002" s="4" t="s">
        <v>14</v>
      </c>
      <c r="C1002" s="4" t="str">
        <f>"黄许英"</f>
        <v>黄许英</v>
      </c>
      <c r="D1002" s="4" t="str">
        <f>"女"</f>
        <v>女</v>
      </c>
      <c r="E1002" s="4" t="str">
        <f>"1997-02-20"</f>
        <v>1997-02-20</v>
      </c>
    </row>
    <row r="1003" spans="1:5" s="1" customFormat="1" x14ac:dyDescent="0.15">
      <c r="A1003" s="4">
        <v>1001</v>
      </c>
      <c r="B1003" s="4" t="s">
        <v>14</v>
      </c>
      <c r="C1003" s="4" t="str">
        <f>"程芬"</f>
        <v>程芬</v>
      </c>
      <c r="D1003" s="4" t="str">
        <f>"女"</f>
        <v>女</v>
      </c>
      <c r="E1003" s="4" t="str">
        <f>"1994-08-27"</f>
        <v>1994-08-27</v>
      </c>
    </row>
    <row r="1004" spans="1:5" s="1" customFormat="1" x14ac:dyDescent="0.15">
      <c r="A1004" s="4">
        <v>1002</v>
      </c>
      <c r="B1004" s="4" t="s">
        <v>14</v>
      </c>
      <c r="C1004" s="4" t="str">
        <f>"龙莹"</f>
        <v>龙莹</v>
      </c>
      <c r="D1004" s="4" t="str">
        <f>"女"</f>
        <v>女</v>
      </c>
      <c r="E1004" s="4" t="str">
        <f>"1998-11-28"</f>
        <v>1998-11-28</v>
      </c>
    </row>
    <row r="1005" spans="1:5" s="1" customFormat="1" x14ac:dyDescent="0.15">
      <c r="A1005" s="4">
        <v>1003</v>
      </c>
      <c r="B1005" s="4" t="s">
        <v>14</v>
      </c>
      <c r="C1005" s="4" t="str">
        <f>"黄佩兰"</f>
        <v>黄佩兰</v>
      </c>
      <c r="D1005" s="4" t="str">
        <f>"女"</f>
        <v>女</v>
      </c>
      <c r="E1005" s="4" t="str">
        <f>"1997-04-28"</f>
        <v>1997-04-28</v>
      </c>
    </row>
    <row r="1006" spans="1:5" s="1" customFormat="1" x14ac:dyDescent="0.15">
      <c r="A1006" s="4">
        <v>1004</v>
      </c>
      <c r="B1006" s="4" t="s">
        <v>14</v>
      </c>
      <c r="C1006" s="4" t="str">
        <f>"吴小兰"</f>
        <v>吴小兰</v>
      </c>
      <c r="D1006" s="4" t="str">
        <f>"女"</f>
        <v>女</v>
      </c>
      <c r="E1006" s="4" t="str">
        <f>"1996-01-21"</f>
        <v>1996-01-21</v>
      </c>
    </row>
    <row r="1007" spans="1:5" s="1" customFormat="1" x14ac:dyDescent="0.15">
      <c r="A1007" s="4">
        <v>1005</v>
      </c>
      <c r="B1007" s="4" t="s">
        <v>14</v>
      </c>
      <c r="C1007" s="4" t="str">
        <f>"杨凯婷"</f>
        <v>杨凯婷</v>
      </c>
      <c r="D1007" s="4" t="str">
        <f>"女"</f>
        <v>女</v>
      </c>
      <c r="E1007" s="4" t="str">
        <f>"1996-11-02"</f>
        <v>1996-11-02</v>
      </c>
    </row>
    <row r="1008" spans="1:5" s="1" customFormat="1" x14ac:dyDescent="0.15">
      <c r="A1008" s="4">
        <v>1006</v>
      </c>
      <c r="B1008" s="4" t="s">
        <v>14</v>
      </c>
      <c r="C1008" s="4" t="str">
        <f>"符薰涵"</f>
        <v>符薰涵</v>
      </c>
      <c r="D1008" s="4" t="str">
        <f>"女"</f>
        <v>女</v>
      </c>
      <c r="E1008" s="4" t="str">
        <f>"1996-05-10"</f>
        <v>1996-05-10</v>
      </c>
    </row>
    <row r="1009" spans="1:5" s="1" customFormat="1" x14ac:dyDescent="0.15">
      <c r="A1009" s="4">
        <v>1007</v>
      </c>
      <c r="B1009" s="4" t="s">
        <v>14</v>
      </c>
      <c r="C1009" s="4" t="str">
        <f>"陈小霞"</f>
        <v>陈小霞</v>
      </c>
      <c r="D1009" s="4" t="str">
        <f>"女"</f>
        <v>女</v>
      </c>
      <c r="E1009" s="4" t="str">
        <f>"1996-10-28"</f>
        <v>1996-10-28</v>
      </c>
    </row>
    <row r="1010" spans="1:5" s="1" customFormat="1" x14ac:dyDescent="0.15">
      <c r="A1010" s="4">
        <v>1008</v>
      </c>
      <c r="B1010" s="4" t="s">
        <v>14</v>
      </c>
      <c r="C1010" s="4" t="str">
        <f>"凡文菁"</f>
        <v>凡文菁</v>
      </c>
      <c r="D1010" s="4" t="str">
        <f>"女"</f>
        <v>女</v>
      </c>
      <c r="E1010" s="4" t="str">
        <f>"1996-01-21"</f>
        <v>1996-01-21</v>
      </c>
    </row>
    <row r="1011" spans="1:5" s="1" customFormat="1" x14ac:dyDescent="0.15">
      <c r="A1011" s="4">
        <v>1009</v>
      </c>
      <c r="B1011" s="4" t="s">
        <v>14</v>
      </c>
      <c r="C1011" s="4" t="str">
        <f>"陈慧"</f>
        <v>陈慧</v>
      </c>
      <c r="D1011" s="4" t="str">
        <f>"女"</f>
        <v>女</v>
      </c>
      <c r="E1011" s="4" t="str">
        <f>"1993-07-18"</f>
        <v>1993-07-18</v>
      </c>
    </row>
    <row r="1012" spans="1:5" s="1" customFormat="1" x14ac:dyDescent="0.15">
      <c r="A1012" s="4">
        <v>1010</v>
      </c>
      <c r="B1012" s="4" t="s">
        <v>14</v>
      </c>
      <c r="C1012" s="4" t="str">
        <f>"唐爱珠"</f>
        <v>唐爱珠</v>
      </c>
      <c r="D1012" s="4" t="str">
        <f>"女"</f>
        <v>女</v>
      </c>
      <c r="E1012" s="4" t="str">
        <f>"1996-07-15"</f>
        <v>1996-07-15</v>
      </c>
    </row>
    <row r="1013" spans="1:5" s="1" customFormat="1" x14ac:dyDescent="0.15">
      <c r="A1013" s="4">
        <v>1011</v>
      </c>
      <c r="B1013" s="4" t="s">
        <v>14</v>
      </c>
      <c r="C1013" s="4" t="str">
        <f>"曾妮"</f>
        <v>曾妮</v>
      </c>
      <c r="D1013" s="4" t="str">
        <f>"女"</f>
        <v>女</v>
      </c>
      <c r="E1013" s="4" t="str">
        <f>"1995-02-18"</f>
        <v>1995-02-18</v>
      </c>
    </row>
    <row r="1014" spans="1:5" s="1" customFormat="1" x14ac:dyDescent="0.15">
      <c r="A1014" s="4">
        <v>1012</v>
      </c>
      <c r="B1014" s="4" t="s">
        <v>14</v>
      </c>
      <c r="C1014" s="4" t="str">
        <f>"符前晓"</f>
        <v>符前晓</v>
      </c>
      <c r="D1014" s="4" t="str">
        <f>"女"</f>
        <v>女</v>
      </c>
      <c r="E1014" s="4" t="str">
        <f>"1995-07-06"</f>
        <v>1995-07-06</v>
      </c>
    </row>
    <row r="1015" spans="1:5" s="1" customFormat="1" x14ac:dyDescent="0.15">
      <c r="A1015" s="4">
        <v>1013</v>
      </c>
      <c r="B1015" s="4" t="s">
        <v>14</v>
      </c>
      <c r="C1015" s="4" t="str">
        <f>"游婷文"</f>
        <v>游婷文</v>
      </c>
      <c r="D1015" s="4" t="str">
        <f>"女"</f>
        <v>女</v>
      </c>
      <c r="E1015" s="4" t="str">
        <f>"1995-12-20"</f>
        <v>1995-12-20</v>
      </c>
    </row>
    <row r="1016" spans="1:5" s="1" customFormat="1" x14ac:dyDescent="0.15">
      <c r="A1016" s="4">
        <v>1014</v>
      </c>
      <c r="B1016" s="4" t="s">
        <v>14</v>
      </c>
      <c r="C1016" s="4" t="str">
        <f>"羊长芳"</f>
        <v>羊长芳</v>
      </c>
      <c r="D1016" s="4" t="str">
        <f>"女"</f>
        <v>女</v>
      </c>
      <c r="E1016" s="4" t="str">
        <f>"1995-09-04"</f>
        <v>1995-09-04</v>
      </c>
    </row>
    <row r="1017" spans="1:5" s="1" customFormat="1" x14ac:dyDescent="0.15">
      <c r="A1017" s="4">
        <v>1015</v>
      </c>
      <c r="B1017" s="4" t="s">
        <v>14</v>
      </c>
      <c r="C1017" s="4" t="str">
        <f>"陈莲花"</f>
        <v>陈莲花</v>
      </c>
      <c r="D1017" s="4" t="str">
        <f>"女"</f>
        <v>女</v>
      </c>
      <c r="E1017" s="4" t="str">
        <f>"1995-08-08"</f>
        <v>1995-08-08</v>
      </c>
    </row>
    <row r="1018" spans="1:5" s="1" customFormat="1" x14ac:dyDescent="0.15">
      <c r="A1018" s="4">
        <v>1016</v>
      </c>
      <c r="B1018" s="4" t="s">
        <v>14</v>
      </c>
      <c r="C1018" s="4" t="str">
        <f>"关江盈"</f>
        <v>关江盈</v>
      </c>
      <c r="D1018" s="4" t="str">
        <f>"女"</f>
        <v>女</v>
      </c>
      <c r="E1018" s="4" t="str">
        <f>"1995-03-10"</f>
        <v>1995-03-10</v>
      </c>
    </row>
    <row r="1019" spans="1:5" s="1" customFormat="1" x14ac:dyDescent="0.15">
      <c r="A1019" s="4">
        <v>1017</v>
      </c>
      <c r="B1019" s="4" t="s">
        <v>14</v>
      </c>
      <c r="C1019" s="4" t="str">
        <f>"何应蕊"</f>
        <v>何应蕊</v>
      </c>
      <c r="D1019" s="4" t="str">
        <f>"女"</f>
        <v>女</v>
      </c>
      <c r="E1019" s="4" t="str">
        <f>"1996-06-18"</f>
        <v>1996-06-18</v>
      </c>
    </row>
    <row r="1020" spans="1:5" s="1" customFormat="1" x14ac:dyDescent="0.15">
      <c r="A1020" s="4">
        <v>1018</v>
      </c>
      <c r="B1020" s="4" t="s">
        <v>14</v>
      </c>
      <c r="C1020" s="4" t="str">
        <f>"黄丽云"</f>
        <v>黄丽云</v>
      </c>
      <c r="D1020" s="4" t="str">
        <f>"女"</f>
        <v>女</v>
      </c>
      <c r="E1020" s="4" t="str">
        <f>"1996-04-13"</f>
        <v>1996-04-13</v>
      </c>
    </row>
    <row r="1021" spans="1:5" s="1" customFormat="1" x14ac:dyDescent="0.15">
      <c r="A1021" s="4">
        <v>1019</v>
      </c>
      <c r="B1021" s="4" t="s">
        <v>14</v>
      </c>
      <c r="C1021" s="4" t="str">
        <f>"张弘"</f>
        <v>张弘</v>
      </c>
      <c r="D1021" s="4" t="str">
        <f>"男"</f>
        <v>男</v>
      </c>
      <c r="E1021" s="4" t="str">
        <f>"1997-07-02"</f>
        <v>1997-07-02</v>
      </c>
    </row>
    <row r="1022" spans="1:5" s="1" customFormat="1" x14ac:dyDescent="0.15">
      <c r="A1022" s="4">
        <v>1020</v>
      </c>
      <c r="B1022" s="4" t="s">
        <v>14</v>
      </c>
      <c r="C1022" s="4" t="str">
        <f>"陈玉霞"</f>
        <v>陈玉霞</v>
      </c>
      <c r="D1022" s="4" t="str">
        <f>"女"</f>
        <v>女</v>
      </c>
      <c r="E1022" s="4" t="str">
        <f>"1996-02-05"</f>
        <v>1996-02-05</v>
      </c>
    </row>
    <row r="1023" spans="1:5" s="1" customFormat="1" x14ac:dyDescent="0.15">
      <c r="A1023" s="4">
        <v>1021</v>
      </c>
      <c r="B1023" s="4" t="s">
        <v>14</v>
      </c>
      <c r="C1023" s="4" t="str">
        <f>"许文雅"</f>
        <v>许文雅</v>
      </c>
      <c r="D1023" s="4" t="str">
        <f>"女"</f>
        <v>女</v>
      </c>
      <c r="E1023" s="4" t="str">
        <f>"1997-11-23"</f>
        <v>1997-11-23</v>
      </c>
    </row>
    <row r="1024" spans="1:5" s="1" customFormat="1" x14ac:dyDescent="0.15">
      <c r="A1024" s="4">
        <v>1022</v>
      </c>
      <c r="B1024" s="4" t="s">
        <v>14</v>
      </c>
      <c r="C1024" s="4" t="str">
        <f>"张妙"</f>
        <v>张妙</v>
      </c>
      <c r="D1024" s="4" t="str">
        <f>"女"</f>
        <v>女</v>
      </c>
      <c r="E1024" s="4" t="str">
        <f>"1997-06-30"</f>
        <v>1997-06-30</v>
      </c>
    </row>
    <row r="1025" spans="1:5" s="1" customFormat="1" x14ac:dyDescent="0.15">
      <c r="A1025" s="4">
        <v>1023</v>
      </c>
      <c r="B1025" s="4" t="s">
        <v>14</v>
      </c>
      <c r="C1025" s="4" t="str">
        <f>"黄思"</f>
        <v>黄思</v>
      </c>
      <c r="D1025" s="4" t="str">
        <f>"女"</f>
        <v>女</v>
      </c>
      <c r="E1025" s="4" t="str">
        <f>"1998-07-24"</f>
        <v>1998-07-24</v>
      </c>
    </row>
    <row r="1026" spans="1:5" s="1" customFormat="1" x14ac:dyDescent="0.15">
      <c r="A1026" s="4">
        <v>1024</v>
      </c>
      <c r="B1026" s="4" t="s">
        <v>14</v>
      </c>
      <c r="C1026" s="4" t="str">
        <f>"陈小连"</f>
        <v>陈小连</v>
      </c>
      <c r="D1026" s="4" t="str">
        <f>"女"</f>
        <v>女</v>
      </c>
      <c r="E1026" s="4" t="str">
        <f>"1998-03-13"</f>
        <v>1998-03-13</v>
      </c>
    </row>
    <row r="1027" spans="1:5" s="1" customFormat="1" x14ac:dyDescent="0.15">
      <c r="A1027" s="4">
        <v>1025</v>
      </c>
      <c r="B1027" s="4" t="s">
        <v>14</v>
      </c>
      <c r="C1027" s="4" t="str">
        <f>"邱丽翔"</f>
        <v>邱丽翔</v>
      </c>
      <c r="D1027" s="4" t="str">
        <f>"女"</f>
        <v>女</v>
      </c>
      <c r="E1027" s="4" t="str">
        <f>"1997-11-30"</f>
        <v>1997-11-30</v>
      </c>
    </row>
    <row r="1028" spans="1:5" s="1" customFormat="1" x14ac:dyDescent="0.15">
      <c r="A1028" s="4">
        <v>1026</v>
      </c>
      <c r="B1028" s="4" t="s">
        <v>14</v>
      </c>
      <c r="C1028" s="4" t="str">
        <f>"陈志美"</f>
        <v>陈志美</v>
      </c>
      <c r="D1028" s="4" t="str">
        <f>"女"</f>
        <v>女</v>
      </c>
      <c r="E1028" s="4" t="str">
        <f>"1998-04-03"</f>
        <v>1998-04-03</v>
      </c>
    </row>
    <row r="1029" spans="1:5" s="1" customFormat="1" x14ac:dyDescent="0.15">
      <c r="A1029" s="4">
        <v>1027</v>
      </c>
      <c r="B1029" s="4" t="s">
        <v>15</v>
      </c>
      <c r="C1029" s="4" t="str">
        <f>"王一伊"</f>
        <v>王一伊</v>
      </c>
      <c r="D1029" s="4" t="str">
        <f>"女"</f>
        <v>女</v>
      </c>
      <c r="E1029" s="4" t="str">
        <f>"1997-04-16"</f>
        <v>1997-04-16</v>
      </c>
    </row>
    <row r="1030" spans="1:5" s="1" customFormat="1" x14ac:dyDescent="0.15">
      <c r="A1030" s="4">
        <v>1028</v>
      </c>
      <c r="B1030" s="4" t="s">
        <v>15</v>
      </c>
      <c r="C1030" s="4" t="str">
        <f>"李金霞"</f>
        <v>李金霞</v>
      </c>
      <c r="D1030" s="4" t="str">
        <f>"女"</f>
        <v>女</v>
      </c>
      <c r="E1030" s="4" t="str">
        <f>"1994-07-27"</f>
        <v>1994-07-27</v>
      </c>
    </row>
    <row r="1031" spans="1:5" s="1" customFormat="1" x14ac:dyDescent="0.15">
      <c r="A1031" s="4">
        <v>1029</v>
      </c>
      <c r="B1031" s="4" t="s">
        <v>15</v>
      </c>
      <c r="C1031" s="4" t="str">
        <f>"陈曼莹"</f>
        <v>陈曼莹</v>
      </c>
      <c r="D1031" s="4" t="str">
        <f>"女"</f>
        <v>女</v>
      </c>
      <c r="E1031" s="4" t="str">
        <f>"1995-12-18"</f>
        <v>1995-12-18</v>
      </c>
    </row>
    <row r="1032" spans="1:5" s="1" customFormat="1" x14ac:dyDescent="0.15">
      <c r="A1032" s="4">
        <v>1030</v>
      </c>
      <c r="B1032" s="4" t="s">
        <v>15</v>
      </c>
      <c r="C1032" s="4" t="str">
        <f>"戴井妹"</f>
        <v>戴井妹</v>
      </c>
      <c r="D1032" s="4" t="str">
        <f>"女"</f>
        <v>女</v>
      </c>
      <c r="E1032" s="4" t="str">
        <f>"1994-05-04"</f>
        <v>1994-05-04</v>
      </c>
    </row>
    <row r="1033" spans="1:5" s="1" customFormat="1" x14ac:dyDescent="0.15">
      <c r="A1033" s="4">
        <v>1031</v>
      </c>
      <c r="B1033" s="4" t="s">
        <v>15</v>
      </c>
      <c r="C1033" s="4" t="str">
        <f>"陈小妹"</f>
        <v>陈小妹</v>
      </c>
      <c r="D1033" s="4" t="str">
        <f>"女"</f>
        <v>女</v>
      </c>
      <c r="E1033" s="4" t="str">
        <f>"1996-01-25"</f>
        <v>1996-01-25</v>
      </c>
    </row>
    <row r="1034" spans="1:5" s="1" customFormat="1" x14ac:dyDescent="0.15">
      <c r="A1034" s="4">
        <v>1032</v>
      </c>
      <c r="B1034" s="4" t="s">
        <v>15</v>
      </c>
      <c r="C1034" s="4" t="str">
        <f>"高婷"</f>
        <v>高婷</v>
      </c>
      <c r="D1034" s="4" t="str">
        <f>"女"</f>
        <v>女</v>
      </c>
      <c r="E1034" s="4" t="str">
        <f>"1997-09-02"</f>
        <v>1997-09-02</v>
      </c>
    </row>
    <row r="1035" spans="1:5" s="1" customFormat="1" x14ac:dyDescent="0.15">
      <c r="A1035" s="4">
        <v>1033</v>
      </c>
      <c r="B1035" s="4" t="s">
        <v>15</v>
      </c>
      <c r="C1035" s="4" t="str">
        <f>"朱小会"</f>
        <v>朱小会</v>
      </c>
      <c r="D1035" s="4" t="str">
        <f>"女"</f>
        <v>女</v>
      </c>
      <c r="E1035" s="4" t="str">
        <f>"1995-01-01"</f>
        <v>1995-01-01</v>
      </c>
    </row>
    <row r="1036" spans="1:5" s="1" customFormat="1" x14ac:dyDescent="0.15">
      <c r="A1036" s="4">
        <v>1034</v>
      </c>
      <c r="B1036" s="4" t="s">
        <v>15</v>
      </c>
      <c r="C1036" s="4" t="str">
        <f>"符芳燕"</f>
        <v>符芳燕</v>
      </c>
      <c r="D1036" s="4" t="str">
        <f>"女"</f>
        <v>女</v>
      </c>
      <c r="E1036" s="4" t="str">
        <f>"1996-01-05"</f>
        <v>1996-01-05</v>
      </c>
    </row>
    <row r="1037" spans="1:5" s="1" customFormat="1" x14ac:dyDescent="0.15">
      <c r="A1037" s="4">
        <v>1035</v>
      </c>
      <c r="B1037" s="4" t="s">
        <v>15</v>
      </c>
      <c r="C1037" s="4" t="str">
        <f>"陈小绯"</f>
        <v>陈小绯</v>
      </c>
      <c r="D1037" s="4" t="str">
        <f>"女"</f>
        <v>女</v>
      </c>
      <c r="E1037" s="4" t="str">
        <f>"1995-07-02"</f>
        <v>1995-07-02</v>
      </c>
    </row>
    <row r="1038" spans="1:5" s="1" customFormat="1" x14ac:dyDescent="0.15">
      <c r="A1038" s="4">
        <v>1036</v>
      </c>
      <c r="B1038" s="4" t="s">
        <v>15</v>
      </c>
      <c r="C1038" s="4" t="str">
        <f>"李相"</f>
        <v>李相</v>
      </c>
      <c r="D1038" s="4" t="str">
        <f>"女"</f>
        <v>女</v>
      </c>
      <c r="E1038" s="4" t="str">
        <f>"1996-05-26"</f>
        <v>1996-05-26</v>
      </c>
    </row>
    <row r="1039" spans="1:5" s="1" customFormat="1" x14ac:dyDescent="0.15">
      <c r="A1039" s="4">
        <v>1037</v>
      </c>
      <c r="B1039" s="4" t="s">
        <v>15</v>
      </c>
      <c r="C1039" s="4" t="str">
        <f>"陈可妹"</f>
        <v>陈可妹</v>
      </c>
      <c r="D1039" s="4" t="str">
        <f>"女"</f>
        <v>女</v>
      </c>
      <c r="E1039" s="4" t="str">
        <f>"1997-04-07"</f>
        <v>1997-04-07</v>
      </c>
    </row>
    <row r="1040" spans="1:5" s="1" customFormat="1" x14ac:dyDescent="0.15">
      <c r="A1040" s="4">
        <v>1038</v>
      </c>
      <c r="B1040" s="4" t="s">
        <v>15</v>
      </c>
      <c r="C1040" s="4" t="str">
        <f>"吴亭"</f>
        <v>吴亭</v>
      </c>
      <c r="D1040" s="4" t="str">
        <f>"女"</f>
        <v>女</v>
      </c>
      <c r="E1040" s="4" t="str">
        <f>"1995-10-11"</f>
        <v>1995-10-11</v>
      </c>
    </row>
    <row r="1041" spans="1:5" s="1" customFormat="1" x14ac:dyDescent="0.15">
      <c r="A1041" s="4">
        <v>1039</v>
      </c>
      <c r="B1041" s="4" t="s">
        <v>15</v>
      </c>
      <c r="C1041" s="4" t="str">
        <f>"颜丹丹"</f>
        <v>颜丹丹</v>
      </c>
      <c r="D1041" s="4" t="str">
        <f>"女"</f>
        <v>女</v>
      </c>
      <c r="E1041" s="4" t="str">
        <f>"1995-05-07"</f>
        <v>1995-05-07</v>
      </c>
    </row>
    <row r="1042" spans="1:5" s="1" customFormat="1" x14ac:dyDescent="0.15">
      <c r="A1042" s="4">
        <v>1040</v>
      </c>
      <c r="B1042" s="4" t="s">
        <v>15</v>
      </c>
      <c r="C1042" s="4" t="str">
        <f>"冯行敏"</f>
        <v>冯行敏</v>
      </c>
      <c r="D1042" s="4" t="str">
        <f>"女"</f>
        <v>女</v>
      </c>
      <c r="E1042" s="4" t="str">
        <f>"1996-06-20"</f>
        <v>1996-06-20</v>
      </c>
    </row>
    <row r="1043" spans="1:5" s="1" customFormat="1" x14ac:dyDescent="0.15">
      <c r="A1043" s="4">
        <v>1041</v>
      </c>
      <c r="B1043" s="4" t="s">
        <v>15</v>
      </c>
      <c r="C1043" s="4" t="str">
        <f>"陈和平"</f>
        <v>陈和平</v>
      </c>
      <c r="D1043" s="4" t="str">
        <f>"女"</f>
        <v>女</v>
      </c>
      <c r="E1043" s="4" t="str">
        <f>"1996-03-25"</f>
        <v>1996-03-25</v>
      </c>
    </row>
    <row r="1044" spans="1:5" s="1" customFormat="1" x14ac:dyDescent="0.15">
      <c r="A1044" s="4">
        <v>1042</v>
      </c>
      <c r="B1044" s="4" t="s">
        <v>15</v>
      </c>
      <c r="C1044" s="4" t="str">
        <f>"庄晔程"</f>
        <v>庄晔程</v>
      </c>
      <c r="D1044" s="4" t="str">
        <f>"女"</f>
        <v>女</v>
      </c>
      <c r="E1044" s="4" t="str">
        <f>"1998-10-31"</f>
        <v>1998-10-31</v>
      </c>
    </row>
    <row r="1045" spans="1:5" s="1" customFormat="1" x14ac:dyDescent="0.15">
      <c r="A1045" s="4">
        <v>1043</v>
      </c>
      <c r="B1045" s="4" t="s">
        <v>15</v>
      </c>
      <c r="C1045" s="4" t="str">
        <f>"王宗烨"</f>
        <v>王宗烨</v>
      </c>
      <c r="D1045" s="4" t="str">
        <f>"男"</f>
        <v>男</v>
      </c>
      <c r="E1045" s="4" t="str">
        <f>"1995-09-01"</f>
        <v>1995-09-01</v>
      </c>
    </row>
    <row r="1046" spans="1:5" s="1" customFormat="1" x14ac:dyDescent="0.15">
      <c r="A1046" s="4">
        <v>1044</v>
      </c>
      <c r="B1046" s="4" t="s">
        <v>15</v>
      </c>
      <c r="C1046" s="4" t="str">
        <f>"黎倩"</f>
        <v>黎倩</v>
      </c>
      <c r="D1046" s="4" t="str">
        <f>"女"</f>
        <v>女</v>
      </c>
      <c r="E1046" s="4" t="str">
        <f>"1997-06-01"</f>
        <v>1997-06-01</v>
      </c>
    </row>
    <row r="1047" spans="1:5" s="1" customFormat="1" x14ac:dyDescent="0.15">
      <c r="A1047" s="4">
        <v>1045</v>
      </c>
      <c r="B1047" s="4" t="s">
        <v>15</v>
      </c>
      <c r="C1047" s="4" t="str">
        <f>"羊秀庆"</f>
        <v>羊秀庆</v>
      </c>
      <c r="D1047" s="4" t="str">
        <f>"女"</f>
        <v>女</v>
      </c>
      <c r="E1047" s="4" t="str">
        <f>"1996-03-15"</f>
        <v>1996-03-15</v>
      </c>
    </row>
    <row r="1048" spans="1:5" s="1" customFormat="1" x14ac:dyDescent="0.15">
      <c r="A1048" s="4">
        <v>1046</v>
      </c>
      <c r="B1048" s="4" t="s">
        <v>15</v>
      </c>
      <c r="C1048" s="4" t="str">
        <f>"李武梅"</f>
        <v>李武梅</v>
      </c>
      <c r="D1048" s="4" t="str">
        <f>"女"</f>
        <v>女</v>
      </c>
      <c r="E1048" s="4" t="str">
        <f>"1995-12-09"</f>
        <v>1995-12-09</v>
      </c>
    </row>
    <row r="1049" spans="1:5" s="1" customFormat="1" x14ac:dyDescent="0.15">
      <c r="A1049" s="4">
        <v>1047</v>
      </c>
      <c r="B1049" s="4" t="s">
        <v>15</v>
      </c>
      <c r="C1049" s="4" t="str">
        <f>"颜煜"</f>
        <v>颜煜</v>
      </c>
      <c r="D1049" s="4" t="str">
        <f>"女"</f>
        <v>女</v>
      </c>
      <c r="E1049" s="4" t="str">
        <f>"1996-01-03"</f>
        <v>1996-01-03</v>
      </c>
    </row>
    <row r="1050" spans="1:5" s="1" customFormat="1" x14ac:dyDescent="0.15">
      <c r="A1050" s="4">
        <v>1048</v>
      </c>
      <c r="B1050" s="4" t="s">
        <v>15</v>
      </c>
      <c r="C1050" s="4" t="str">
        <f>"李吉恋"</f>
        <v>李吉恋</v>
      </c>
      <c r="D1050" s="4" t="str">
        <f>"女"</f>
        <v>女</v>
      </c>
      <c r="E1050" s="4" t="str">
        <f>"1996-05-28"</f>
        <v>1996-05-28</v>
      </c>
    </row>
    <row r="1051" spans="1:5" s="1" customFormat="1" x14ac:dyDescent="0.15">
      <c r="A1051" s="4">
        <v>1049</v>
      </c>
      <c r="B1051" s="4" t="s">
        <v>15</v>
      </c>
      <c r="C1051" s="4" t="str">
        <f>"王清丽"</f>
        <v>王清丽</v>
      </c>
      <c r="D1051" s="4" t="str">
        <f>"女"</f>
        <v>女</v>
      </c>
      <c r="E1051" s="4" t="str">
        <f>"1995-04-27"</f>
        <v>1995-04-27</v>
      </c>
    </row>
    <row r="1052" spans="1:5" s="1" customFormat="1" x14ac:dyDescent="0.15">
      <c r="A1052" s="4">
        <v>1050</v>
      </c>
      <c r="B1052" s="4" t="s">
        <v>15</v>
      </c>
      <c r="C1052" s="4" t="str">
        <f>"吴健婵"</f>
        <v>吴健婵</v>
      </c>
      <c r="D1052" s="4" t="str">
        <f>"女"</f>
        <v>女</v>
      </c>
      <c r="E1052" s="4" t="str">
        <f>"1995-06-01"</f>
        <v>1995-06-01</v>
      </c>
    </row>
    <row r="1053" spans="1:5" s="1" customFormat="1" x14ac:dyDescent="0.15">
      <c r="A1053" s="4">
        <v>1051</v>
      </c>
      <c r="B1053" s="4" t="s">
        <v>15</v>
      </c>
      <c r="C1053" s="4" t="str">
        <f>"王梦迪"</f>
        <v>王梦迪</v>
      </c>
      <c r="D1053" s="4" t="str">
        <f>"女"</f>
        <v>女</v>
      </c>
      <c r="E1053" s="4" t="str">
        <f>"1998-07-02"</f>
        <v>1998-07-02</v>
      </c>
    </row>
    <row r="1054" spans="1:5" s="1" customFormat="1" x14ac:dyDescent="0.15">
      <c r="A1054" s="4">
        <v>1052</v>
      </c>
      <c r="B1054" s="4" t="s">
        <v>15</v>
      </c>
      <c r="C1054" s="4" t="str">
        <f>"文凤"</f>
        <v>文凤</v>
      </c>
      <c r="D1054" s="4" t="str">
        <f>"女"</f>
        <v>女</v>
      </c>
      <c r="E1054" s="4" t="str">
        <f>"1995-08-11"</f>
        <v>1995-08-11</v>
      </c>
    </row>
    <row r="1055" spans="1:5" s="1" customFormat="1" x14ac:dyDescent="0.15">
      <c r="A1055" s="4">
        <v>1053</v>
      </c>
      <c r="B1055" s="4" t="s">
        <v>15</v>
      </c>
      <c r="C1055" s="4" t="str">
        <f>"蔡蓉桢"</f>
        <v>蔡蓉桢</v>
      </c>
      <c r="D1055" s="4" t="str">
        <f>"女"</f>
        <v>女</v>
      </c>
      <c r="E1055" s="4" t="str">
        <f>"1996-08-24"</f>
        <v>1996-08-24</v>
      </c>
    </row>
    <row r="1056" spans="1:5" s="1" customFormat="1" x14ac:dyDescent="0.15">
      <c r="A1056" s="4">
        <v>1054</v>
      </c>
      <c r="B1056" s="4" t="s">
        <v>15</v>
      </c>
      <c r="C1056" s="4" t="str">
        <f>"刘海丽"</f>
        <v>刘海丽</v>
      </c>
      <c r="D1056" s="4" t="str">
        <f>"女"</f>
        <v>女</v>
      </c>
      <c r="E1056" s="4" t="str">
        <f>"1998-04-04"</f>
        <v>1998-04-04</v>
      </c>
    </row>
    <row r="1057" spans="1:5" s="1" customFormat="1" x14ac:dyDescent="0.15">
      <c r="A1057" s="4">
        <v>1055</v>
      </c>
      <c r="B1057" s="4" t="s">
        <v>15</v>
      </c>
      <c r="C1057" s="4" t="str">
        <f>"陈启霞"</f>
        <v>陈启霞</v>
      </c>
      <c r="D1057" s="4" t="str">
        <f>"女"</f>
        <v>女</v>
      </c>
      <c r="E1057" s="4" t="str">
        <f>"1996-06-20"</f>
        <v>1996-06-20</v>
      </c>
    </row>
    <row r="1058" spans="1:5" s="1" customFormat="1" x14ac:dyDescent="0.15">
      <c r="A1058" s="4">
        <v>1056</v>
      </c>
      <c r="B1058" s="4" t="s">
        <v>15</v>
      </c>
      <c r="C1058" s="4" t="str">
        <f>"徐莉雅"</f>
        <v>徐莉雅</v>
      </c>
      <c r="D1058" s="4" t="str">
        <f>"女"</f>
        <v>女</v>
      </c>
      <c r="E1058" s="4" t="str">
        <f>"1995-02-03"</f>
        <v>1995-02-03</v>
      </c>
    </row>
    <row r="1059" spans="1:5" s="1" customFormat="1" x14ac:dyDescent="0.15">
      <c r="A1059" s="4">
        <v>1057</v>
      </c>
      <c r="B1059" s="4" t="s">
        <v>15</v>
      </c>
      <c r="C1059" s="4" t="str">
        <f>"王婷"</f>
        <v>王婷</v>
      </c>
      <c r="D1059" s="4" t="str">
        <f>"女"</f>
        <v>女</v>
      </c>
      <c r="E1059" s="4" t="str">
        <f>"1997-09-13"</f>
        <v>1997-09-13</v>
      </c>
    </row>
    <row r="1060" spans="1:5" s="1" customFormat="1" x14ac:dyDescent="0.15">
      <c r="A1060" s="4">
        <v>1058</v>
      </c>
      <c r="B1060" s="4" t="s">
        <v>15</v>
      </c>
      <c r="C1060" s="4" t="str">
        <f>"羊引花"</f>
        <v>羊引花</v>
      </c>
      <c r="D1060" s="4" t="str">
        <f>"女"</f>
        <v>女</v>
      </c>
      <c r="E1060" s="4" t="str">
        <f>"1996-03-03"</f>
        <v>1996-03-03</v>
      </c>
    </row>
    <row r="1061" spans="1:5" s="1" customFormat="1" x14ac:dyDescent="0.15">
      <c r="A1061" s="4">
        <v>1059</v>
      </c>
      <c r="B1061" s="4" t="s">
        <v>15</v>
      </c>
      <c r="C1061" s="4" t="str">
        <f>"翁海燕"</f>
        <v>翁海燕</v>
      </c>
      <c r="D1061" s="4" t="str">
        <f>"女"</f>
        <v>女</v>
      </c>
      <c r="E1061" s="4" t="str">
        <f>"1997-10-20"</f>
        <v>1997-10-20</v>
      </c>
    </row>
    <row r="1062" spans="1:5" s="1" customFormat="1" x14ac:dyDescent="0.15">
      <c r="A1062" s="4">
        <v>1060</v>
      </c>
      <c r="B1062" s="4" t="s">
        <v>15</v>
      </c>
      <c r="C1062" s="4" t="str">
        <f>"王柳婷"</f>
        <v>王柳婷</v>
      </c>
      <c r="D1062" s="4" t="str">
        <f>"女"</f>
        <v>女</v>
      </c>
      <c r="E1062" s="4" t="str">
        <f>"1995-02-10"</f>
        <v>1995-02-10</v>
      </c>
    </row>
    <row r="1063" spans="1:5" s="1" customFormat="1" x14ac:dyDescent="0.15">
      <c r="A1063" s="4">
        <v>1061</v>
      </c>
      <c r="B1063" s="4" t="s">
        <v>15</v>
      </c>
      <c r="C1063" s="4" t="str">
        <f>"蔡佳秀"</f>
        <v>蔡佳秀</v>
      </c>
      <c r="D1063" s="4" t="str">
        <f>"女"</f>
        <v>女</v>
      </c>
      <c r="E1063" s="4" t="str">
        <f>"1994-07-16"</f>
        <v>1994-07-16</v>
      </c>
    </row>
    <row r="1064" spans="1:5" s="1" customFormat="1" x14ac:dyDescent="0.15">
      <c r="A1064" s="4">
        <v>1062</v>
      </c>
      <c r="B1064" s="4" t="s">
        <v>15</v>
      </c>
      <c r="C1064" s="4" t="str">
        <f>"文妃容"</f>
        <v>文妃容</v>
      </c>
      <c r="D1064" s="4" t="str">
        <f>"女"</f>
        <v>女</v>
      </c>
      <c r="E1064" s="4" t="str">
        <f>"1998-02-08"</f>
        <v>1998-02-08</v>
      </c>
    </row>
    <row r="1065" spans="1:5" s="1" customFormat="1" x14ac:dyDescent="0.15">
      <c r="A1065" s="4">
        <v>1063</v>
      </c>
      <c r="B1065" s="4" t="s">
        <v>15</v>
      </c>
      <c r="C1065" s="4" t="str">
        <f>"叶星余"</f>
        <v>叶星余</v>
      </c>
      <c r="D1065" s="4" t="str">
        <f>"女"</f>
        <v>女</v>
      </c>
      <c r="E1065" s="4" t="str">
        <f>"1997-09-17"</f>
        <v>1997-09-17</v>
      </c>
    </row>
    <row r="1066" spans="1:5" s="1" customFormat="1" x14ac:dyDescent="0.15">
      <c r="A1066" s="4">
        <v>1064</v>
      </c>
      <c r="B1066" s="4" t="s">
        <v>15</v>
      </c>
      <c r="C1066" s="4" t="str">
        <f>"郑花"</f>
        <v>郑花</v>
      </c>
      <c r="D1066" s="4" t="str">
        <f>"女"</f>
        <v>女</v>
      </c>
      <c r="E1066" s="4" t="str">
        <f>"1996-08-24"</f>
        <v>1996-08-24</v>
      </c>
    </row>
    <row r="1067" spans="1:5" s="1" customFormat="1" x14ac:dyDescent="0.15">
      <c r="A1067" s="4">
        <v>1065</v>
      </c>
      <c r="B1067" s="4" t="s">
        <v>15</v>
      </c>
      <c r="C1067" s="4" t="str">
        <f>"肖宇涵"</f>
        <v>肖宇涵</v>
      </c>
      <c r="D1067" s="4" t="str">
        <f>"女"</f>
        <v>女</v>
      </c>
      <c r="E1067" s="4" t="str">
        <f>"1995-06-09"</f>
        <v>1995-06-09</v>
      </c>
    </row>
    <row r="1068" spans="1:5" s="1" customFormat="1" x14ac:dyDescent="0.15">
      <c r="A1068" s="4">
        <v>1066</v>
      </c>
      <c r="B1068" s="4" t="s">
        <v>15</v>
      </c>
      <c r="C1068" s="4" t="str">
        <f>"陈少盈"</f>
        <v>陈少盈</v>
      </c>
      <c r="D1068" s="4" t="str">
        <f>"女"</f>
        <v>女</v>
      </c>
      <c r="E1068" s="4" t="str">
        <f>"1993-06-04"</f>
        <v>1993-06-04</v>
      </c>
    </row>
    <row r="1069" spans="1:5" s="1" customFormat="1" x14ac:dyDescent="0.15">
      <c r="A1069" s="4">
        <v>1067</v>
      </c>
      <c r="B1069" s="4" t="s">
        <v>15</v>
      </c>
      <c r="C1069" s="4" t="str">
        <f>"韦晓羽"</f>
        <v>韦晓羽</v>
      </c>
      <c r="D1069" s="4" t="str">
        <f>"女"</f>
        <v>女</v>
      </c>
      <c r="E1069" s="4" t="str">
        <f>"1995-08-18"</f>
        <v>1995-08-18</v>
      </c>
    </row>
    <row r="1070" spans="1:5" s="1" customFormat="1" x14ac:dyDescent="0.15">
      <c r="A1070" s="4">
        <v>1068</v>
      </c>
      <c r="B1070" s="4" t="s">
        <v>15</v>
      </c>
      <c r="C1070" s="4" t="str">
        <f>"林媛"</f>
        <v>林媛</v>
      </c>
      <c r="D1070" s="4" t="str">
        <f>"女"</f>
        <v>女</v>
      </c>
      <c r="E1070" s="4" t="str">
        <f>"1996-11-20"</f>
        <v>1996-11-20</v>
      </c>
    </row>
    <row r="1071" spans="1:5" s="1" customFormat="1" x14ac:dyDescent="0.15">
      <c r="A1071" s="4">
        <v>1069</v>
      </c>
      <c r="B1071" s="4" t="s">
        <v>15</v>
      </c>
      <c r="C1071" s="4" t="str">
        <f>"陈泰苑"</f>
        <v>陈泰苑</v>
      </c>
      <c r="D1071" s="4" t="str">
        <f>"女"</f>
        <v>女</v>
      </c>
      <c r="E1071" s="4" t="str">
        <f>"1993-08-13"</f>
        <v>1993-08-13</v>
      </c>
    </row>
    <row r="1072" spans="1:5" s="1" customFormat="1" x14ac:dyDescent="0.15">
      <c r="A1072" s="4">
        <v>1070</v>
      </c>
      <c r="B1072" s="4" t="s">
        <v>15</v>
      </c>
      <c r="C1072" s="4" t="str">
        <f>"朱菲"</f>
        <v>朱菲</v>
      </c>
      <c r="D1072" s="4" t="str">
        <f>"女"</f>
        <v>女</v>
      </c>
      <c r="E1072" s="4" t="str">
        <f>"1996-11-30"</f>
        <v>1996-11-30</v>
      </c>
    </row>
    <row r="1073" spans="1:5" s="1" customFormat="1" x14ac:dyDescent="0.15">
      <c r="A1073" s="4">
        <v>1071</v>
      </c>
      <c r="B1073" s="4" t="s">
        <v>15</v>
      </c>
      <c r="C1073" s="4" t="str">
        <f>"李敏"</f>
        <v>李敏</v>
      </c>
      <c r="D1073" s="4" t="str">
        <f>"女"</f>
        <v>女</v>
      </c>
      <c r="E1073" s="4" t="str">
        <f>"1996-10-20"</f>
        <v>1996-10-20</v>
      </c>
    </row>
    <row r="1074" spans="1:5" s="1" customFormat="1" x14ac:dyDescent="0.15">
      <c r="A1074" s="4">
        <v>1072</v>
      </c>
      <c r="B1074" s="4" t="s">
        <v>15</v>
      </c>
      <c r="C1074" s="4" t="str">
        <f>"钟秋琴"</f>
        <v>钟秋琴</v>
      </c>
      <c r="D1074" s="4" t="str">
        <f>"女"</f>
        <v>女</v>
      </c>
      <c r="E1074" s="4" t="str">
        <f>"1998-03-14"</f>
        <v>1998-03-14</v>
      </c>
    </row>
    <row r="1075" spans="1:5" s="1" customFormat="1" x14ac:dyDescent="0.15">
      <c r="A1075" s="4">
        <v>1073</v>
      </c>
      <c r="B1075" s="4" t="s">
        <v>15</v>
      </c>
      <c r="C1075" s="4" t="str">
        <f>"胡晶晶"</f>
        <v>胡晶晶</v>
      </c>
      <c r="D1075" s="4" t="str">
        <f>"女"</f>
        <v>女</v>
      </c>
      <c r="E1075" s="4" t="str">
        <f>"1996-07-14"</f>
        <v>1996-07-14</v>
      </c>
    </row>
    <row r="1076" spans="1:5" s="1" customFormat="1" x14ac:dyDescent="0.15">
      <c r="A1076" s="4">
        <v>1074</v>
      </c>
      <c r="B1076" s="4" t="s">
        <v>15</v>
      </c>
      <c r="C1076" s="4" t="str">
        <f>"王姑女"</f>
        <v>王姑女</v>
      </c>
      <c r="D1076" s="4" t="str">
        <f>"女"</f>
        <v>女</v>
      </c>
      <c r="E1076" s="4" t="str">
        <f>"1994-10-05"</f>
        <v>1994-10-05</v>
      </c>
    </row>
    <row r="1077" spans="1:5" s="1" customFormat="1" x14ac:dyDescent="0.15">
      <c r="A1077" s="4">
        <v>1075</v>
      </c>
      <c r="B1077" s="4" t="s">
        <v>15</v>
      </c>
      <c r="C1077" s="4" t="str">
        <f>"方俪颖"</f>
        <v>方俪颖</v>
      </c>
      <c r="D1077" s="4" t="str">
        <f>"女"</f>
        <v>女</v>
      </c>
      <c r="E1077" s="4" t="str">
        <f>"1996-01-08"</f>
        <v>1996-01-08</v>
      </c>
    </row>
    <row r="1078" spans="1:5" s="1" customFormat="1" x14ac:dyDescent="0.15">
      <c r="A1078" s="4">
        <v>1076</v>
      </c>
      <c r="B1078" s="4" t="s">
        <v>15</v>
      </c>
      <c r="C1078" s="4" t="str">
        <f>"罗小奋"</f>
        <v>罗小奋</v>
      </c>
      <c r="D1078" s="4" t="str">
        <f>"女"</f>
        <v>女</v>
      </c>
      <c r="E1078" s="4" t="str">
        <f>"1994-05-15"</f>
        <v>1994-05-15</v>
      </c>
    </row>
    <row r="1079" spans="1:5" s="1" customFormat="1" x14ac:dyDescent="0.15">
      <c r="A1079" s="4">
        <v>1077</v>
      </c>
      <c r="B1079" s="4" t="s">
        <v>15</v>
      </c>
      <c r="C1079" s="4" t="str">
        <f>"熊欣"</f>
        <v>熊欣</v>
      </c>
      <c r="D1079" s="4" t="str">
        <f>"女"</f>
        <v>女</v>
      </c>
      <c r="E1079" s="4" t="str">
        <f>"1998-09-13"</f>
        <v>1998-09-13</v>
      </c>
    </row>
    <row r="1080" spans="1:5" s="1" customFormat="1" x14ac:dyDescent="0.15">
      <c r="A1080" s="4">
        <v>1078</v>
      </c>
      <c r="B1080" s="4" t="s">
        <v>15</v>
      </c>
      <c r="C1080" s="4" t="str">
        <f>"陈攀宇"</f>
        <v>陈攀宇</v>
      </c>
      <c r="D1080" s="4" t="str">
        <f>"女"</f>
        <v>女</v>
      </c>
      <c r="E1080" s="4" t="str">
        <f>"1996-01-30"</f>
        <v>1996-01-30</v>
      </c>
    </row>
    <row r="1081" spans="1:5" s="1" customFormat="1" x14ac:dyDescent="0.15">
      <c r="A1081" s="4">
        <v>1079</v>
      </c>
      <c r="B1081" s="4" t="s">
        <v>15</v>
      </c>
      <c r="C1081" s="4" t="str">
        <f>"李莹"</f>
        <v>李莹</v>
      </c>
      <c r="D1081" s="4" t="str">
        <f>"女"</f>
        <v>女</v>
      </c>
      <c r="E1081" s="4" t="str">
        <f>"1997-10-23"</f>
        <v>1997-10-23</v>
      </c>
    </row>
    <row r="1082" spans="1:5" s="1" customFormat="1" x14ac:dyDescent="0.15">
      <c r="A1082" s="4">
        <v>1080</v>
      </c>
      <c r="B1082" s="4" t="s">
        <v>15</v>
      </c>
      <c r="C1082" s="4" t="str">
        <f>"林苗苗"</f>
        <v>林苗苗</v>
      </c>
      <c r="D1082" s="4" t="str">
        <f>"女"</f>
        <v>女</v>
      </c>
      <c r="E1082" s="4" t="str">
        <f>"1997-02-08"</f>
        <v>1997-02-08</v>
      </c>
    </row>
    <row r="1083" spans="1:5" s="1" customFormat="1" x14ac:dyDescent="0.15">
      <c r="A1083" s="4">
        <v>1081</v>
      </c>
      <c r="B1083" s="4" t="s">
        <v>15</v>
      </c>
      <c r="C1083" s="4" t="str">
        <f>"吕全教"</f>
        <v>吕全教</v>
      </c>
      <c r="D1083" s="4" t="str">
        <f>"女"</f>
        <v>女</v>
      </c>
      <c r="E1083" s="4" t="str">
        <f>"1995-11-27"</f>
        <v>1995-11-27</v>
      </c>
    </row>
    <row r="1084" spans="1:5" s="1" customFormat="1" x14ac:dyDescent="0.15">
      <c r="A1084" s="4">
        <v>1082</v>
      </c>
      <c r="B1084" s="4" t="s">
        <v>15</v>
      </c>
      <c r="C1084" s="4" t="str">
        <f>"郑园"</f>
        <v>郑园</v>
      </c>
      <c r="D1084" s="4" t="str">
        <f>"女"</f>
        <v>女</v>
      </c>
      <c r="E1084" s="4" t="str">
        <f>"1999-11-07"</f>
        <v>1999-11-07</v>
      </c>
    </row>
    <row r="1085" spans="1:5" s="1" customFormat="1" x14ac:dyDescent="0.15">
      <c r="A1085" s="4">
        <v>1083</v>
      </c>
      <c r="B1085" s="4" t="s">
        <v>15</v>
      </c>
      <c r="C1085" s="4" t="str">
        <f>"何嘉琪"</f>
        <v>何嘉琪</v>
      </c>
      <c r="D1085" s="4" t="str">
        <f>"女"</f>
        <v>女</v>
      </c>
      <c r="E1085" s="4" t="str">
        <f>"1995-07-05"</f>
        <v>1995-07-05</v>
      </c>
    </row>
    <row r="1086" spans="1:5" s="1" customFormat="1" x14ac:dyDescent="0.15">
      <c r="A1086" s="4">
        <v>1084</v>
      </c>
      <c r="B1086" s="4" t="s">
        <v>15</v>
      </c>
      <c r="C1086" s="4" t="str">
        <f>"全琳"</f>
        <v>全琳</v>
      </c>
      <c r="D1086" s="4" t="str">
        <f>"女"</f>
        <v>女</v>
      </c>
      <c r="E1086" s="4" t="str">
        <f>"1990-07-25"</f>
        <v>1990-07-25</v>
      </c>
    </row>
    <row r="1087" spans="1:5" s="1" customFormat="1" x14ac:dyDescent="0.15">
      <c r="A1087" s="4">
        <v>1085</v>
      </c>
      <c r="B1087" s="4" t="s">
        <v>15</v>
      </c>
      <c r="C1087" s="4" t="str">
        <f>"任美玉"</f>
        <v>任美玉</v>
      </c>
      <c r="D1087" s="4" t="str">
        <f>"女"</f>
        <v>女</v>
      </c>
      <c r="E1087" s="4" t="str">
        <f>"1992-10-06"</f>
        <v>1992-10-06</v>
      </c>
    </row>
    <row r="1088" spans="1:5" s="1" customFormat="1" x14ac:dyDescent="0.15">
      <c r="A1088" s="4">
        <v>1086</v>
      </c>
      <c r="B1088" s="4" t="s">
        <v>15</v>
      </c>
      <c r="C1088" s="4" t="str">
        <f>"周瑞娜"</f>
        <v>周瑞娜</v>
      </c>
      <c r="D1088" s="4" t="str">
        <f>"女"</f>
        <v>女</v>
      </c>
      <c r="E1088" s="4" t="str">
        <f>"1996-01-07"</f>
        <v>1996-01-07</v>
      </c>
    </row>
    <row r="1089" spans="1:5" s="1" customFormat="1" x14ac:dyDescent="0.15">
      <c r="A1089" s="4">
        <v>1087</v>
      </c>
      <c r="B1089" s="4" t="s">
        <v>15</v>
      </c>
      <c r="C1089" s="4" t="str">
        <f>"陈雅姿"</f>
        <v>陈雅姿</v>
      </c>
      <c r="D1089" s="4" t="str">
        <f>"女"</f>
        <v>女</v>
      </c>
      <c r="E1089" s="4" t="str">
        <f>"1999-03-25"</f>
        <v>1999-03-25</v>
      </c>
    </row>
    <row r="1090" spans="1:5" s="1" customFormat="1" x14ac:dyDescent="0.15">
      <c r="A1090" s="4">
        <v>1088</v>
      </c>
      <c r="B1090" s="4" t="s">
        <v>15</v>
      </c>
      <c r="C1090" s="4" t="str">
        <f>"谢碧青"</f>
        <v>谢碧青</v>
      </c>
      <c r="D1090" s="4" t="str">
        <f>"女"</f>
        <v>女</v>
      </c>
      <c r="E1090" s="4" t="str">
        <f>"1997-08-03"</f>
        <v>1997-08-03</v>
      </c>
    </row>
    <row r="1091" spans="1:5" s="1" customFormat="1" x14ac:dyDescent="0.15">
      <c r="A1091" s="4">
        <v>1089</v>
      </c>
      <c r="B1091" s="4" t="s">
        <v>15</v>
      </c>
      <c r="C1091" s="4" t="str">
        <f>"王静"</f>
        <v>王静</v>
      </c>
      <c r="D1091" s="4" t="str">
        <f>"女"</f>
        <v>女</v>
      </c>
      <c r="E1091" s="4" t="str">
        <f>"1994-05-01"</f>
        <v>1994-05-01</v>
      </c>
    </row>
    <row r="1092" spans="1:5" s="1" customFormat="1" x14ac:dyDescent="0.15">
      <c r="A1092" s="4">
        <v>1090</v>
      </c>
      <c r="B1092" s="4" t="s">
        <v>15</v>
      </c>
      <c r="C1092" s="4" t="str">
        <f>"王丽娇"</f>
        <v>王丽娇</v>
      </c>
      <c r="D1092" s="4" t="str">
        <f>"女"</f>
        <v>女</v>
      </c>
      <c r="E1092" s="4" t="str">
        <f>"1998-11-02"</f>
        <v>1998-11-02</v>
      </c>
    </row>
    <row r="1093" spans="1:5" s="1" customFormat="1" x14ac:dyDescent="0.15">
      <c r="A1093" s="4">
        <v>1091</v>
      </c>
      <c r="B1093" s="4" t="s">
        <v>15</v>
      </c>
      <c r="C1093" s="4" t="str">
        <f>"张汉月"</f>
        <v>张汉月</v>
      </c>
      <c r="D1093" s="4" t="str">
        <f>"女"</f>
        <v>女</v>
      </c>
      <c r="E1093" s="4" t="str">
        <f>"1993-12-15"</f>
        <v>1993-12-15</v>
      </c>
    </row>
    <row r="1094" spans="1:5" s="1" customFormat="1" x14ac:dyDescent="0.15">
      <c r="A1094" s="4">
        <v>1092</v>
      </c>
      <c r="B1094" s="4" t="s">
        <v>15</v>
      </c>
      <c r="C1094" s="4" t="str">
        <f>"林文英"</f>
        <v>林文英</v>
      </c>
      <c r="D1094" s="4" t="str">
        <f>"女"</f>
        <v>女</v>
      </c>
      <c r="E1094" s="4" t="str">
        <f>"1995-11-12"</f>
        <v>1995-11-12</v>
      </c>
    </row>
    <row r="1095" spans="1:5" s="1" customFormat="1" x14ac:dyDescent="0.15">
      <c r="A1095" s="4">
        <v>1093</v>
      </c>
      <c r="B1095" s="4" t="s">
        <v>15</v>
      </c>
      <c r="C1095" s="4" t="str">
        <f>"冯媛媛"</f>
        <v>冯媛媛</v>
      </c>
      <c r="D1095" s="4" t="str">
        <f>"女"</f>
        <v>女</v>
      </c>
      <c r="E1095" s="4" t="str">
        <f>"1997-06-16"</f>
        <v>1997-06-16</v>
      </c>
    </row>
    <row r="1096" spans="1:5" s="1" customFormat="1" x14ac:dyDescent="0.15">
      <c r="A1096" s="4">
        <v>1094</v>
      </c>
      <c r="B1096" s="4" t="s">
        <v>15</v>
      </c>
      <c r="C1096" s="4" t="str">
        <f>"林晓瑜"</f>
        <v>林晓瑜</v>
      </c>
      <c r="D1096" s="4" t="str">
        <f>"女"</f>
        <v>女</v>
      </c>
      <c r="E1096" s="4" t="str">
        <f>"1995-08-06"</f>
        <v>1995-08-06</v>
      </c>
    </row>
    <row r="1097" spans="1:5" s="1" customFormat="1" x14ac:dyDescent="0.15">
      <c r="A1097" s="4">
        <v>1095</v>
      </c>
      <c r="B1097" s="4" t="s">
        <v>15</v>
      </c>
      <c r="C1097" s="4" t="str">
        <f>"麦挚"</f>
        <v>麦挚</v>
      </c>
      <c r="D1097" s="4" t="str">
        <f>"女"</f>
        <v>女</v>
      </c>
      <c r="E1097" s="4" t="str">
        <f>"1996-01-18"</f>
        <v>1996-01-18</v>
      </c>
    </row>
    <row r="1098" spans="1:5" s="1" customFormat="1" x14ac:dyDescent="0.15">
      <c r="A1098" s="4">
        <v>1096</v>
      </c>
      <c r="B1098" s="4" t="s">
        <v>15</v>
      </c>
      <c r="C1098" s="4" t="str">
        <f>"张汉娇"</f>
        <v>张汉娇</v>
      </c>
      <c r="D1098" s="4" t="str">
        <f>"女"</f>
        <v>女</v>
      </c>
      <c r="E1098" s="4" t="str">
        <f>"1994-12-28"</f>
        <v>1994-12-28</v>
      </c>
    </row>
    <row r="1099" spans="1:5" s="1" customFormat="1" x14ac:dyDescent="0.15">
      <c r="A1099" s="4">
        <v>1097</v>
      </c>
      <c r="B1099" s="4" t="s">
        <v>15</v>
      </c>
      <c r="C1099" s="4" t="str">
        <f>"董钰洁"</f>
        <v>董钰洁</v>
      </c>
      <c r="D1099" s="4" t="str">
        <f>"女"</f>
        <v>女</v>
      </c>
      <c r="E1099" s="4" t="str">
        <f>"1997-10-24"</f>
        <v>1997-10-24</v>
      </c>
    </row>
    <row r="1100" spans="1:5" s="1" customFormat="1" x14ac:dyDescent="0.15">
      <c r="A1100" s="4">
        <v>1098</v>
      </c>
      <c r="B1100" s="4" t="s">
        <v>15</v>
      </c>
      <c r="C1100" s="4" t="str">
        <f>"周小琴"</f>
        <v>周小琴</v>
      </c>
      <c r="D1100" s="4" t="str">
        <f>"女"</f>
        <v>女</v>
      </c>
      <c r="E1100" s="4" t="str">
        <f>"1995-04-28"</f>
        <v>1995-04-28</v>
      </c>
    </row>
    <row r="1101" spans="1:5" s="1" customFormat="1" x14ac:dyDescent="0.15">
      <c r="A1101" s="4">
        <v>1099</v>
      </c>
      <c r="B1101" s="4" t="s">
        <v>15</v>
      </c>
      <c r="C1101" s="4" t="str">
        <f>"孙海银"</f>
        <v>孙海银</v>
      </c>
      <c r="D1101" s="4" t="str">
        <f>"女"</f>
        <v>女</v>
      </c>
      <c r="E1101" s="4" t="str">
        <f>"1994-01-05"</f>
        <v>1994-01-05</v>
      </c>
    </row>
    <row r="1102" spans="1:5" s="1" customFormat="1" x14ac:dyDescent="0.15">
      <c r="A1102" s="4">
        <v>1100</v>
      </c>
      <c r="B1102" s="4" t="s">
        <v>15</v>
      </c>
      <c r="C1102" s="4" t="str">
        <f>"张珠"</f>
        <v>张珠</v>
      </c>
      <c r="D1102" s="4" t="str">
        <f>"女"</f>
        <v>女</v>
      </c>
      <c r="E1102" s="4" t="str">
        <f>"1997-10-08"</f>
        <v>1997-10-08</v>
      </c>
    </row>
    <row r="1103" spans="1:5" s="1" customFormat="1" x14ac:dyDescent="0.15">
      <c r="A1103" s="4">
        <v>1101</v>
      </c>
      <c r="B1103" s="4" t="s">
        <v>15</v>
      </c>
      <c r="C1103" s="4" t="str">
        <f>"洪洋洋"</f>
        <v>洪洋洋</v>
      </c>
      <c r="D1103" s="4" t="str">
        <f>"男"</f>
        <v>男</v>
      </c>
      <c r="E1103" s="4" t="str">
        <f>"1993-02-13"</f>
        <v>1993-02-13</v>
      </c>
    </row>
    <row r="1104" spans="1:5" s="1" customFormat="1" x14ac:dyDescent="0.15">
      <c r="A1104" s="4">
        <v>1102</v>
      </c>
      <c r="B1104" s="4" t="s">
        <v>15</v>
      </c>
      <c r="C1104" s="4" t="str">
        <f>"苏小慧"</f>
        <v>苏小慧</v>
      </c>
      <c r="D1104" s="4" t="str">
        <f>"女"</f>
        <v>女</v>
      </c>
      <c r="E1104" s="4" t="str">
        <f>"1997-11-26"</f>
        <v>1997-11-26</v>
      </c>
    </row>
    <row r="1105" spans="1:5" s="1" customFormat="1" x14ac:dyDescent="0.15">
      <c r="A1105" s="4">
        <v>1103</v>
      </c>
      <c r="B1105" s="4" t="s">
        <v>15</v>
      </c>
      <c r="C1105" s="4" t="str">
        <f>"王艳"</f>
        <v>王艳</v>
      </c>
      <c r="D1105" s="4" t="str">
        <f>"女"</f>
        <v>女</v>
      </c>
      <c r="E1105" s="4" t="str">
        <f>"1999-02-09"</f>
        <v>1999-02-09</v>
      </c>
    </row>
    <row r="1106" spans="1:5" s="1" customFormat="1" x14ac:dyDescent="0.15">
      <c r="A1106" s="4">
        <v>1104</v>
      </c>
      <c r="B1106" s="4" t="s">
        <v>15</v>
      </c>
      <c r="C1106" s="4" t="str">
        <f>"林少玲"</f>
        <v>林少玲</v>
      </c>
      <c r="D1106" s="4" t="str">
        <f>"女"</f>
        <v>女</v>
      </c>
      <c r="E1106" s="4" t="str">
        <f>"1994-03-16"</f>
        <v>1994-03-16</v>
      </c>
    </row>
    <row r="1107" spans="1:5" s="1" customFormat="1" x14ac:dyDescent="0.15">
      <c r="A1107" s="4">
        <v>1105</v>
      </c>
      <c r="B1107" s="4" t="s">
        <v>15</v>
      </c>
      <c r="C1107" s="4" t="str">
        <f>"林青"</f>
        <v>林青</v>
      </c>
      <c r="D1107" s="4" t="str">
        <f>"女"</f>
        <v>女</v>
      </c>
      <c r="E1107" s="4" t="str">
        <f>"1994-03-28"</f>
        <v>1994-03-28</v>
      </c>
    </row>
    <row r="1108" spans="1:5" s="1" customFormat="1" x14ac:dyDescent="0.15">
      <c r="A1108" s="4">
        <v>1106</v>
      </c>
      <c r="B1108" s="4" t="s">
        <v>15</v>
      </c>
      <c r="C1108" s="4" t="str">
        <f>"谢丽研"</f>
        <v>谢丽研</v>
      </c>
      <c r="D1108" s="4" t="str">
        <f>"女"</f>
        <v>女</v>
      </c>
      <c r="E1108" s="4" t="str">
        <f>"1993-04-05"</f>
        <v>1993-04-05</v>
      </c>
    </row>
    <row r="1109" spans="1:5" s="1" customFormat="1" x14ac:dyDescent="0.15">
      <c r="A1109" s="4">
        <v>1107</v>
      </c>
      <c r="B1109" s="4" t="s">
        <v>15</v>
      </c>
      <c r="C1109" s="4" t="str">
        <f>"许文"</f>
        <v>许文</v>
      </c>
      <c r="D1109" s="4" t="str">
        <f>"男"</f>
        <v>男</v>
      </c>
      <c r="E1109" s="4" t="str">
        <f>"1996-01-31"</f>
        <v>1996-01-31</v>
      </c>
    </row>
    <row r="1110" spans="1:5" s="1" customFormat="1" x14ac:dyDescent="0.15">
      <c r="A1110" s="4">
        <v>1108</v>
      </c>
      <c r="B1110" s="4" t="s">
        <v>15</v>
      </c>
      <c r="C1110" s="4" t="str">
        <f>"刘丽婷"</f>
        <v>刘丽婷</v>
      </c>
      <c r="D1110" s="4" t="str">
        <f>"女"</f>
        <v>女</v>
      </c>
      <c r="E1110" s="4" t="str">
        <f>"1997-10-27"</f>
        <v>1997-10-27</v>
      </c>
    </row>
    <row r="1111" spans="1:5" s="1" customFormat="1" x14ac:dyDescent="0.15">
      <c r="A1111" s="4">
        <v>1109</v>
      </c>
      <c r="B1111" s="4" t="s">
        <v>15</v>
      </c>
      <c r="C1111" s="4" t="str">
        <f>"吴琼平"</f>
        <v>吴琼平</v>
      </c>
      <c r="D1111" s="4" t="str">
        <f>"女"</f>
        <v>女</v>
      </c>
      <c r="E1111" s="4" t="str">
        <f>"1996-01-12"</f>
        <v>1996-01-12</v>
      </c>
    </row>
    <row r="1112" spans="1:5" s="1" customFormat="1" x14ac:dyDescent="0.15">
      <c r="A1112" s="4">
        <v>1110</v>
      </c>
      <c r="B1112" s="4" t="s">
        <v>15</v>
      </c>
      <c r="C1112" s="4" t="str">
        <f>"梁来选"</f>
        <v>梁来选</v>
      </c>
      <c r="D1112" s="4" t="str">
        <f>"女"</f>
        <v>女</v>
      </c>
      <c r="E1112" s="4" t="str">
        <f>"1997-06-03"</f>
        <v>1997-06-03</v>
      </c>
    </row>
    <row r="1113" spans="1:5" s="1" customFormat="1" x14ac:dyDescent="0.15">
      <c r="A1113" s="4">
        <v>1111</v>
      </c>
      <c r="B1113" s="4" t="s">
        <v>15</v>
      </c>
      <c r="C1113" s="4" t="str">
        <f>"符冬冬"</f>
        <v>符冬冬</v>
      </c>
      <c r="D1113" s="4" t="str">
        <f>"女"</f>
        <v>女</v>
      </c>
      <c r="E1113" s="4" t="str">
        <f>"1995-07-15"</f>
        <v>1995-07-15</v>
      </c>
    </row>
    <row r="1114" spans="1:5" s="1" customFormat="1" x14ac:dyDescent="0.15">
      <c r="A1114" s="4">
        <v>1112</v>
      </c>
      <c r="B1114" s="4" t="s">
        <v>15</v>
      </c>
      <c r="C1114" s="4" t="str">
        <f>"皮湘秀"</f>
        <v>皮湘秀</v>
      </c>
      <c r="D1114" s="4" t="str">
        <f>"女"</f>
        <v>女</v>
      </c>
      <c r="E1114" s="4" t="str">
        <f>"1995-03-06"</f>
        <v>1995-03-06</v>
      </c>
    </row>
    <row r="1115" spans="1:5" s="1" customFormat="1" x14ac:dyDescent="0.15">
      <c r="A1115" s="4">
        <v>1113</v>
      </c>
      <c r="B1115" s="4" t="s">
        <v>15</v>
      </c>
      <c r="C1115" s="4" t="str">
        <f>"陈莉"</f>
        <v>陈莉</v>
      </c>
      <c r="D1115" s="4" t="str">
        <f>"女"</f>
        <v>女</v>
      </c>
      <c r="E1115" s="4" t="str">
        <f>"1998-02-16"</f>
        <v>1998-02-16</v>
      </c>
    </row>
    <row r="1116" spans="1:5" s="1" customFormat="1" x14ac:dyDescent="0.15">
      <c r="A1116" s="4">
        <v>1114</v>
      </c>
      <c r="B1116" s="4" t="s">
        <v>15</v>
      </c>
      <c r="C1116" s="4" t="str">
        <f>"钟文苑"</f>
        <v>钟文苑</v>
      </c>
      <c r="D1116" s="4" t="str">
        <f>"女"</f>
        <v>女</v>
      </c>
      <c r="E1116" s="4" t="str">
        <f>"1995-10-29"</f>
        <v>1995-10-29</v>
      </c>
    </row>
    <row r="1117" spans="1:5" s="1" customFormat="1" x14ac:dyDescent="0.15">
      <c r="A1117" s="4">
        <v>1115</v>
      </c>
      <c r="B1117" s="4" t="s">
        <v>15</v>
      </c>
      <c r="C1117" s="4" t="str">
        <f>"杨茗"</f>
        <v>杨茗</v>
      </c>
      <c r="D1117" s="4" t="str">
        <f>"女"</f>
        <v>女</v>
      </c>
      <c r="E1117" s="4" t="str">
        <f>"1998-01-21"</f>
        <v>1998-01-21</v>
      </c>
    </row>
    <row r="1118" spans="1:5" s="1" customFormat="1" x14ac:dyDescent="0.15">
      <c r="A1118" s="4">
        <v>1116</v>
      </c>
      <c r="B1118" s="4" t="s">
        <v>15</v>
      </c>
      <c r="C1118" s="4" t="str">
        <f>"黎姑美"</f>
        <v>黎姑美</v>
      </c>
      <c r="D1118" s="4" t="str">
        <f>"女"</f>
        <v>女</v>
      </c>
      <c r="E1118" s="4" t="str">
        <f>"1997-10-23"</f>
        <v>1997-10-23</v>
      </c>
    </row>
    <row r="1119" spans="1:5" s="1" customFormat="1" x14ac:dyDescent="0.15">
      <c r="A1119" s="4">
        <v>1117</v>
      </c>
      <c r="B1119" s="4" t="s">
        <v>15</v>
      </c>
      <c r="C1119" s="4" t="str">
        <f>"王琇桦"</f>
        <v>王琇桦</v>
      </c>
      <c r="D1119" s="4" t="str">
        <f>"女"</f>
        <v>女</v>
      </c>
      <c r="E1119" s="4" t="str">
        <f>"1996-08-01"</f>
        <v>1996-08-01</v>
      </c>
    </row>
    <row r="1120" spans="1:5" s="1" customFormat="1" x14ac:dyDescent="0.15">
      <c r="A1120" s="4">
        <v>1118</v>
      </c>
      <c r="B1120" s="4" t="s">
        <v>15</v>
      </c>
      <c r="C1120" s="4" t="str">
        <f>"陆莞毓"</f>
        <v>陆莞毓</v>
      </c>
      <c r="D1120" s="4" t="str">
        <f>"女"</f>
        <v>女</v>
      </c>
      <c r="E1120" s="4" t="str">
        <f>"1996-02-27"</f>
        <v>1996-02-27</v>
      </c>
    </row>
    <row r="1121" spans="1:5" s="1" customFormat="1" x14ac:dyDescent="0.15">
      <c r="A1121" s="4">
        <v>1119</v>
      </c>
      <c r="B1121" s="4" t="s">
        <v>15</v>
      </c>
      <c r="C1121" s="4" t="str">
        <f>"欧琳琳"</f>
        <v>欧琳琳</v>
      </c>
      <c r="D1121" s="4" t="str">
        <f>"女"</f>
        <v>女</v>
      </c>
      <c r="E1121" s="4" t="str">
        <f>"1997-04-30"</f>
        <v>1997-04-30</v>
      </c>
    </row>
    <row r="1122" spans="1:5" s="1" customFormat="1" x14ac:dyDescent="0.15">
      <c r="A1122" s="4">
        <v>1120</v>
      </c>
      <c r="B1122" s="4" t="s">
        <v>15</v>
      </c>
      <c r="C1122" s="4" t="str">
        <f>"蒋小介"</f>
        <v>蒋小介</v>
      </c>
      <c r="D1122" s="4" t="str">
        <f>"女"</f>
        <v>女</v>
      </c>
      <c r="E1122" s="4" t="str">
        <f>"1996-05-15"</f>
        <v>1996-05-15</v>
      </c>
    </row>
    <row r="1123" spans="1:5" s="1" customFormat="1" x14ac:dyDescent="0.15">
      <c r="A1123" s="4">
        <v>1121</v>
      </c>
      <c r="B1123" s="4" t="s">
        <v>15</v>
      </c>
      <c r="C1123" s="4" t="str">
        <f>"邢蓉花"</f>
        <v>邢蓉花</v>
      </c>
      <c r="D1123" s="4" t="str">
        <f>"女"</f>
        <v>女</v>
      </c>
      <c r="E1123" s="4" t="str">
        <f>"1997-05-01"</f>
        <v>1997-05-01</v>
      </c>
    </row>
    <row r="1124" spans="1:5" s="1" customFormat="1" x14ac:dyDescent="0.15">
      <c r="A1124" s="4">
        <v>1122</v>
      </c>
      <c r="B1124" s="4" t="s">
        <v>15</v>
      </c>
      <c r="C1124" s="4" t="str">
        <f>"唐丽丹"</f>
        <v>唐丽丹</v>
      </c>
      <c r="D1124" s="4" t="str">
        <f>"女"</f>
        <v>女</v>
      </c>
      <c r="E1124" s="4" t="str">
        <f>"1996-04-18"</f>
        <v>1996-04-18</v>
      </c>
    </row>
    <row r="1125" spans="1:5" s="1" customFormat="1" x14ac:dyDescent="0.15">
      <c r="A1125" s="4">
        <v>1123</v>
      </c>
      <c r="B1125" s="4" t="s">
        <v>15</v>
      </c>
      <c r="C1125" s="4" t="str">
        <f>"杨博斯"</f>
        <v>杨博斯</v>
      </c>
      <c r="D1125" s="4" t="str">
        <f>"女"</f>
        <v>女</v>
      </c>
      <c r="E1125" s="4" t="str">
        <f>"1998-10-11"</f>
        <v>1998-10-11</v>
      </c>
    </row>
    <row r="1126" spans="1:5" s="1" customFormat="1" x14ac:dyDescent="0.15">
      <c r="A1126" s="4">
        <v>1124</v>
      </c>
      <c r="B1126" s="4" t="s">
        <v>15</v>
      </c>
      <c r="C1126" s="4" t="str">
        <f>"宋子阳"</f>
        <v>宋子阳</v>
      </c>
      <c r="D1126" s="4" t="str">
        <f>"女"</f>
        <v>女</v>
      </c>
      <c r="E1126" s="4" t="str">
        <f>"1994-03-28"</f>
        <v>1994-03-28</v>
      </c>
    </row>
    <row r="1127" spans="1:5" s="1" customFormat="1" x14ac:dyDescent="0.15">
      <c r="A1127" s="4">
        <v>1125</v>
      </c>
      <c r="B1127" s="4" t="s">
        <v>15</v>
      </c>
      <c r="C1127" s="4" t="str">
        <f>"王小文"</f>
        <v>王小文</v>
      </c>
      <c r="D1127" s="4" t="str">
        <f>"女"</f>
        <v>女</v>
      </c>
      <c r="E1127" s="4" t="str">
        <f>"1997-12-28"</f>
        <v>1997-12-28</v>
      </c>
    </row>
    <row r="1128" spans="1:5" s="1" customFormat="1" x14ac:dyDescent="0.15">
      <c r="A1128" s="4">
        <v>1126</v>
      </c>
      <c r="B1128" s="4" t="s">
        <v>15</v>
      </c>
      <c r="C1128" s="4" t="str">
        <f>"吴娴"</f>
        <v>吴娴</v>
      </c>
      <c r="D1128" s="4" t="str">
        <f>"女"</f>
        <v>女</v>
      </c>
      <c r="E1128" s="4" t="str">
        <f>"1996-04-20"</f>
        <v>1996-04-20</v>
      </c>
    </row>
    <row r="1129" spans="1:5" s="1" customFormat="1" x14ac:dyDescent="0.15">
      <c r="A1129" s="4">
        <v>1127</v>
      </c>
      <c r="B1129" s="4" t="s">
        <v>15</v>
      </c>
      <c r="C1129" s="4" t="str">
        <f>"蔡美彩"</f>
        <v>蔡美彩</v>
      </c>
      <c r="D1129" s="4" t="str">
        <f>"女"</f>
        <v>女</v>
      </c>
      <c r="E1129" s="4" t="str">
        <f>"1995-08-18"</f>
        <v>1995-08-18</v>
      </c>
    </row>
    <row r="1130" spans="1:5" s="1" customFormat="1" x14ac:dyDescent="0.15">
      <c r="A1130" s="4">
        <v>1128</v>
      </c>
      <c r="B1130" s="4" t="s">
        <v>15</v>
      </c>
      <c r="C1130" s="4" t="str">
        <f>"王诗诗"</f>
        <v>王诗诗</v>
      </c>
      <c r="D1130" s="4" t="str">
        <f>"女"</f>
        <v>女</v>
      </c>
      <c r="E1130" s="4" t="str">
        <f>"1998-03-22"</f>
        <v>1998-03-22</v>
      </c>
    </row>
    <row r="1131" spans="1:5" s="1" customFormat="1" x14ac:dyDescent="0.15">
      <c r="A1131" s="4">
        <v>1129</v>
      </c>
      <c r="B1131" s="4" t="s">
        <v>15</v>
      </c>
      <c r="C1131" s="4" t="str">
        <f>"曾冰冰"</f>
        <v>曾冰冰</v>
      </c>
      <c r="D1131" s="4" t="str">
        <f>"女"</f>
        <v>女</v>
      </c>
      <c r="E1131" s="4" t="str">
        <f>"1995-04-26"</f>
        <v>1995-04-26</v>
      </c>
    </row>
    <row r="1132" spans="1:5" s="1" customFormat="1" x14ac:dyDescent="0.15">
      <c r="A1132" s="4">
        <v>1130</v>
      </c>
      <c r="B1132" s="4" t="s">
        <v>15</v>
      </c>
      <c r="C1132" s="4" t="str">
        <f>"魏玲"</f>
        <v>魏玲</v>
      </c>
      <c r="D1132" s="4" t="str">
        <f>"女"</f>
        <v>女</v>
      </c>
      <c r="E1132" s="4" t="str">
        <f>"1990-11-03"</f>
        <v>1990-11-03</v>
      </c>
    </row>
    <row r="1133" spans="1:5" s="1" customFormat="1" x14ac:dyDescent="0.15">
      <c r="A1133" s="4">
        <v>1131</v>
      </c>
      <c r="B1133" s="4" t="s">
        <v>15</v>
      </c>
      <c r="C1133" s="4" t="str">
        <f>"文昌召"</f>
        <v>文昌召</v>
      </c>
      <c r="D1133" s="4" t="str">
        <f>"女"</f>
        <v>女</v>
      </c>
      <c r="E1133" s="4" t="str">
        <f>"1995-09-08"</f>
        <v>1995-09-08</v>
      </c>
    </row>
    <row r="1134" spans="1:5" s="1" customFormat="1" x14ac:dyDescent="0.15">
      <c r="A1134" s="4">
        <v>1132</v>
      </c>
      <c r="B1134" s="4" t="s">
        <v>15</v>
      </c>
      <c r="C1134" s="4" t="str">
        <f>"崔文倩"</f>
        <v>崔文倩</v>
      </c>
      <c r="D1134" s="4" t="str">
        <f>"女"</f>
        <v>女</v>
      </c>
      <c r="E1134" s="4" t="str">
        <f>"1992-01-03"</f>
        <v>1992-01-03</v>
      </c>
    </row>
    <row r="1135" spans="1:5" s="1" customFormat="1" x14ac:dyDescent="0.15">
      <c r="A1135" s="4">
        <v>1133</v>
      </c>
      <c r="B1135" s="4" t="s">
        <v>15</v>
      </c>
      <c r="C1135" s="4" t="str">
        <f>"王凤"</f>
        <v>王凤</v>
      </c>
      <c r="D1135" s="4" t="str">
        <f>"女"</f>
        <v>女</v>
      </c>
      <c r="E1135" s="4" t="str">
        <f>"1998-06-12"</f>
        <v>1998-06-12</v>
      </c>
    </row>
    <row r="1136" spans="1:5" s="1" customFormat="1" x14ac:dyDescent="0.15">
      <c r="A1136" s="4">
        <v>1134</v>
      </c>
      <c r="B1136" s="4" t="s">
        <v>15</v>
      </c>
      <c r="C1136" s="4" t="str">
        <f>"李艳"</f>
        <v>李艳</v>
      </c>
      <c r="D1136" s="4" t="str">
        <f>"女"</f>
        <v>女</v>
      </c>
      <c r="E1136" s="4" t="str">
        <f>"1996-02-01"</f>
        <v>1996-02-01</v>
      </c>
    </row>
    <row r="1137" spans="1:5" s="1" customFormat="1" x14ac:dyDescent="0.15">
      <c r="A1137" s="4">
        <v>1135</v>
      </c>
      <c r="B1137" s="4" t="s">
        <v>15</v>
      </c>
      <c r="C1137" s="4" t="str">
        <f>"邓倩"</f>
        <v>邓倩</v>
      </c>
      <c r="D1137" s="4" t="str">
        <f>"女"</f>
        <v>女</v>
      </c>
      <c r="E1137" s="4" t="str">
        <f>"1993-05-04"</f>
        <v>1993-05-04</v>
      </c>
    </row>
    <row r="1138" spans="1:5" s="1" customFormat="1" x14ac:dyDescent="0.15">
      <c r="A1138" s="4">
        <v>1136</v>
      </c>
      <c r="B1138" s="4" t="s">
        <v>15</v>
      </c>
      <c r="C1138" s="4" t="str">
        <f>"刘海秋"</f>
        <v>刘海秋</v>
      </c>
      <c r="D1138" s="4" t="str">
        <f>"女"</f>
        <v>女</v>
      </c>
      <c r="E1138" s="4" t="str">
        <f>"1996-08-25"</f>
        <v>1996-08-25</v>
      </c>
    </row>
    <row r="1139" spans="1:5" s="1" customFormat="1" x14ac:dyDescent="0.15">
      <c r="A1139" s="4">
        <v>1137</v>
      </c>
      <c r="B1139" s="4" t="s">
        <v>15</v>
      </c>
      <c r="C1139" s="4" t="str">
        <f>"邢冬银"</f>
        <v>邢冬银</v>
      </c>
      <c r="D1139" s="4" t="str">
        <f>"女"</f>
        <v>女</v>
      </c>
      <c r="E1139" s="4" t="str">
        <f>"1997-12-08"</f>
        <v>1997-12-08</v>
      </c>
    </row>
    <row r="1140" spans="1:5" s="1" customFormat="1" x14ac:dyDescent="0.15">
      <c r="A1140" s="4">
        <v>1138</v>
      </c>
      <c r="B1140" s="4" t="s">
        <v>15</v>
      </c>
      <c r="C1140" s="4" t="str">
        <f>"吴巨玲"</f>
        <v>吴巨玲</v>
      </c>
      <c r="D1140" s="4" t="str">
        <f>"女"</f>
        <v>女</v>
      </c>
      <c r="E1140" s="4" t="str">
        <f>"1997-10-15"</f>
        <v>1997-10-15</v>
      </c>
    </row>
    <row r="1141" spans="1:5" s="1" customFormat="1" x14ac:dyDescent="0.15">
      <c r="A1141" s="4">
        <v>1139</v>
      </c>
      <c r="B1141" s="4" t="s">
        <v>15</v>
      </c>
      <c r="C1141" s="4" t="str">
        <f>"许惠兰"</f>
        <v>许惠兰</v>
      </c>
      <c r="D1141" s="4" t="str">
        <f>"女"</f>
        <v>女</v>
      </c>
      <c r="E1141" s="4" t="str">
        <f>"1996-06-09"</f>
        <v>1996-06-09</v>
      </c>
    </row>
    <row r="1142" spans="1:5" s="1" customFormat="1" x14ac:dyDescent="0.15">
      <c r="A1142" s="4">
        <v>1140</v>
      </c>
      <c r="B1142" s="4" t="s">
        <v>15</v>
      </c>
      <c r="C1142" s="4" t="str">
        <f>"董晓凡"</f>
        <v>董晓凡</v>
      </c>
      <c r="D1142" s="4" t="str">
        <f>"女"</f>
        <v>女</v>
      </c>
      <c r="E1142" s="4" t="str">
        <f>"1991-07-28"</f>
        <v>1991-07-28</v>
      </c>
    </row>
    <row r="1143" spans="1:5" s="1" customFormat="1" x14ac:dyDescent="0.15">
      <c r="A1143" s="4">
        <v>1141</v>
      </c>
      <c r="B1143" s="4" t="s">
        <v>15</v>
      </c>
      <c r="C1143" s="4" t="str">
        <f>"曾燕"</f>
        <v>曾燕</v>
      </c>
      <c r="D1143" s="4" t="str">
        <f>"女"</f>
        <v>女</v>
      </c>
      <c r="E1143" s="4" t="str">
        <f>"1996-05-26"</f>
        <v>1996-05-26</v>
      </c>
    </row>
    <row r="1144" spans="1:5" s="1" customFormat="1" x14ac:dyDescent="0.15">
      <c r="A1144" s="4">
        <v>1142</v>
      </c>
      <c r="B1144" s="4" t="s">
        <v>15</v>
      </c>
      <c r="C1144" s="4" t="str">
        <f>"陈秋月"</f>
        <v>陈秋月</v>
      </c>
      <c r="D1144" s="4" t="str">
        <f>"女"</f>
        <v>女</v>
      </c>
      <c r="E1144" s="4" t="str">
        <f>"1995-11-26"</f>
        <v>1995-11-26</v>
      </c>
    </row>
    <row r="1145" spans="1:5" s="1" customFormat="1" x14ac:dyDescent="0.15">
      <c r="A1145" s="4">
        <v>1143</v>
      </c>
      <c r="B1145" s="4" t="s">
        <v>15</v>
      </c>
      <c r="C1145" s="4" t="str">
        <f>"鲁钰"</f>
        <v>鲁钰</v>
      </c>
      <c r="D1145" s="4" t="str">
        <f>"女"</f>
        <v>女</v>
      </c>
      <c r="E1145" s="4" t="str">
        <f>"1994-05-10"</f>
        <v>1994-05-10</v>
      </c>
    </row>
    <row r="1146" spans="1:5" s="1" customFormat="1" x14ac:dyDescent="0.15">
      <c r="A1146" s="4">
        <v>1144</v>
      </c>
      <c r="B1146" s="4" t="s">
        <v>15</v>
      </c>
      <c r="C1146" s="4" t="str">
        <f>"冯珍"</f>
        <v>冯珍</v>
      </c>
      <c r="D1146" s="4" t="str">
        <f>"女"</f>
        <v>女</v>
      </c>
      <c r="E1146" s="4" t="str">
        <f>"1998-06-20"</f>
        <v>1998-06-20</v>
      </c>
    </row>
    <row r="1147" spans="1:5" s="1" customFormat="1" x14ac:dyDescent="0.15">
      <c r="A1147" s="4">
        <v>1145</v>
      </c>
      <c r="B1147" s="4" t="s">
        <v>15</v>
      </c>
      <c r="C1147" s="4" t="str">
        <f>"林丽"</f>
        <v>林丽</v>
      </c>
      <c r="D1147" s="4" t="str">
        <f>"女"</f>
        <v>女</v>
      </c>
      <c r="E1147" s="4" t="str">
        <f>"1997-04-25"</f>
        <v>1997-04-25</v>
      </c>
    </row>
    <row r="1148" spans="1:5" s="1" customFormat="1" x14ac:dyDescent="0.15">
      <c r="A1148" s="4">
        <v>1146</v>
      </c>
      <c r="B1148" s="4" t="s">
        <v>15</v>
      </c>
      <c r="C1148" s="4" t="str">
        <f>"蔡金桂"</f>
        <v>蔡金桂</v>
      </c>
      <c r="D1148" s="4" t="str">
        <f>"女"</f>
        <v>女</v>
      </c>
      <c r="E1148" s="4" t="str">
        <f>"1999-09-20"</f>
        <v>1999-09-20</v>
      </c>
    </row>
    <row r="1149" spans="1:5" s="1" customFormat="1" x14ac:dyDescent="0.15">
      <c r="A1149" s="4">
        <v>1147</v>
      </c>
      <c r="B1149" s="4" t="s">
        <v>15</v>
      </c>
      <c r="C1149" s="4" t="str">
        <f>"蔡悦"</f>
        <v>蔡悦</v>
      </c>
      <c r="D1149" s="4" t="str">
        <f>"女"</f>
        <v>女</v>
      </c>
      <c r="E1149" s="4" t="str">
        <f>"1993-07-11"</f>
        <v>1993-07-11</v>
      </c>
    </row>
    <row r="1150" spans="1:5" s="1" customFormat="1" x14ac:dyDescent="0.15">
      <c r="A1150" s="4">
        <v>1148</v>
      </c>
      <c r="B1150" s="4" t="s">
        <v>15</v>
      </c>
      <c r="C1150" s="4" t="str">
        <f>"胡玉珍"</f>
        <v>胡玉珍</v>
      </c>
      <c r="D1150" s="4" t="str">
        <f>"女"</f>
        <v>女</v>
      </c>
      <c r="E1150" s="4" t="str">
        <f>"1994-10-24"</f>
        <v>1994-10-24</v>
      </c>
    </row>
    <row r="1151" spans="1:5" s="1" customFormat="1" x14ac:dyDescent="0.15">
      <c r="A1151" s="4">
        <v>1149</v>
      </c>
      <c r="B1151" s="4" t="s">
        <v>15</v>
      </c>
      <c r="C1151" s="4" t="str">
        <f>"符艳姣"</f>
        <v>符艳姣</v>
      </c>
      <c r="D1151" s="4" t="str">
        <f>"女"</f>
        <v>女</v>
      </c>
      <c r="E1151" s="4" t="str">
        <f>"1997-01-07"</f>
        <v>1997-01-07</v>
      </c>
    </row>
    <row r="1152" spans="1:5" s="1" customFormat="1" x14ac:dyDescent="0.15">
      <c r="A1152" s="4">
        <v>1150</v>
      </c>
      <c r="B1152" s="4" t="s">
        <v>15</v>
      </c>
      <c r="C1152" s="4" t="str">
        <f>"吴云霞"</f>
        <v>吴云霞</v>
      </c>
      <c r="D1152" s="4" t="str">
        <f>"女"</f>
        <v>女</v>
      </c>
      <c r="E1152" s="4" t="str">
        <f>"1997-11-11"</f>
        <v>1997-11-11</v>
      </c>
    </row>
    <row r="1153" spans="1:5" s="1" customFormat="1" x14ac:dyDescent="0.15">
      <c r="A1153" s="4">
        <v>1151</v>
      </c>
      <c r="B1153" s="4" t="s">
        <v>15</v>
      </c>
      <c r="C1153" s="4" t="str">
        <f>"刘梅暖"</f>
        <v>刘梅暖</v>
      </c>
      <c r="D1153" s="4" t="str">
        <f>"女"</f>
        <v>女</v>
      </c>
      <c r="E1153" s="4" t="str">
        <f>"1998-10-18"</f>
        <v>1998-10-18</v>
      </c>
    </row>
    <row r="1154" spans="1:5" s="1" customFormat="1" x14ac:dyDescent="0.15">
      <c r="A1154" s="4">
        <v>1152</v>
      </c>
      <c r="B1154" s="4" t="s">
        <v>15</v>
      </c>
      <c r="C1154" s="4" t="str">
        <f>"曾倩倩"</f>
        <v>曾倩倩</v>
      </c>
      <c r="D1154" s="4" t="str">
        <f>"女"</f>
        <v>女</v>
      </c>
      <c r="E1154" s="4" t="str">
        <f>"1996-02-01"</f>
        <v>1996-02-01</v>
      </c>
    </row>
    <row r="1155" spans="1:5" s="1" customFormat="1" x14ac:dyDescent="0.15">
      <c r="A1155" s="4">
        <v>1153</v>
      </c>
      <c r="B1155" s="4" t="s">
        <v>15</v>
      </c>
      <c r="C1155" s="4" t="str">
        <f>"何蕾蕾"</f>
        <v>何蕾蕾</v>
      </c>
      <c r="D1155" s="4" t="str">
        <f>"女"</f>
        <v>女</v>
      </c>
      <c r="E1155" s="4" t="str">
        <f>"1997-06-08"</f>
        <v>1997-06-08</v>
      </c>
    </row>
    <row r="1156" spans="1:5" s="1" customFormat="1" x14ac:dyDescent="0.15">
      <c r="A1156" s="4">
        <v>1154</v>
      </c>
      <c r="B1156" s="4" t="s">
        <v>15</v>
      </c>
      <c r="C1156" s="4" t="str">
        <f>"余萌"</f>
        <v>余萌</v>
      </c>
      <c r="D1156" s="4" t="str">
        <f>"女"</f>
        <v>女</v>
      </c>
      <c r="E1156" s="4" t="str">
        <f>"1994-12-20"</f>
        <v>1994-12-20</v>
      </c>
    </row>
    <row r="1157" spans="1:5" s="1" customFormat="1" x14ac:dyDescent="0.15">
      <c r="A1157" s="4">
        <v>1155</v>
      </c>
      <c r="B1157" s="4" t="s">
        <v>15</v>
      </c>
      <c r="C1157" s="4" t="str">
        <f>"钟丽丹"</f>
        <v>钟丽丹</v>
      </c>
      <c r="D1157" s="4" t="str">
        <f>"女"</f>
        <v>女</v>
      </c>
      <c r="E1157" s="4" t="str">
        <f>"1998-03-19"</f>
        <v>1998-03-19</v>
      </c>
    </row>
    <row r="1158" spans="1:5" s="1" customFormat="1" x14ac:dyDescent="0.15">
      <c r="A1158" s="4">
        <v>1156</v>
      </c>
      <c r="B1158" s="4" t="s">
        <v>15</v>
      </c>
      <c r="C1158" s="4" t="str">
        <f>"颜铭"</f>
        <v>颜铭</v>
      </c>
      <c r="D1158" s="4" t="str">
        <f>"女"</f>
        <v>女</v>
      </c>
      <c r="E1158" s="4" t="str">
        <f>"1997-12-08"</f>
        <v>1997-12-08</v>
      </c>
    </row>
    <row r="1159" spans="1:5" s="1" customFormat="1" x14ac:dyDescent="0.15">
      <c r="A1159" s="4">
        <v>1157</v>
      </c>
      <c r="B1159" s="4" t="s">
        <v>15</v>
      </c>
      <c r="C1159" s="4" t="str">
        <f>"罗欣"</f>
        <v>罗欣</v>
      </c>
      <c r="D1159" s="4" t="str">
        <f>"女"</f>
        <v>女</v>
      </c>
      <c r="E1159" s="4" t="str">
        <f>"1996-10-26"</f>
        <v>1996-10-26</v>
      </c>
    </row>
    <row r="1160" spans="1:5" s="1" customFormat="1" x14ac:dyDescent="0.15">
      <c r="A1160" s="4">
        <v>1158</v>
      </c>
      <c r="B1160" s="4" t="s">
        <v>15</v>
      </c>
      <c r="C1160" s="4" t="str">
        <f>"符文携"</f>
        <v>符文携</v>
      </c>
      <c r="D1160" s="4" t="str">
        <f>"女"</f>
        <v>女</v>
      </c>
      <c r="E1160" s="4" t="str">
        <f>"1997-04-28"</f>
        <v>1997-04-28</v>
      </c>
    </row>
    <row r="1161" spans="1:5" s="1" customFormat="1" x14ac:dyDescent="0.15">
      <c r="A1161" s="4">
        <v>1159</v>
      </c>
      <c r="B1161" s="4" t="s">
        <v>15</v>
      </c>
      <c r="C1161" s="4" t="str">
        <f>"蔡芬"</f>
        <v>蔡芬</v>
      </c>
      <c r="D1161" s="4" t="str">
        <f>"女"</f>
        <v>女</v>
      </c>
      <c r="E1161" s="4" t="str">
        <f>"1994-11-28"</f>
        <v>1994-11-28</v>
      </c>
    </row>
    <row r="1162" spans="1:5" s="1" customFormat="1" x14ac:dyDescent="0.15">
      <c r="A1162" s="4">
        <v>1160</v>
      </c>
      <c r="B1162" s="4" t="s">
        <v>15</v>
      </c>
      <c r="C1162" s="4" t="str">
        <f>"钟月珊"</f>
        <v>钟月珊</v>
      </c>
      <c r="D1162" s="4" t="str">
        <f>"女"</f>
        <v>女</v>
      </c>
      <c r="E1162" s="4" t="str">
        <f>"1996-08-03"</f>
        <v>1996-08-03</v>
      </c>
    </row>
    <row r="1163" spans="1:5" s="1" customFormat="1" x14ac:dyDescent="0.15">
      <c r="A1163" s="4">
        <v>1161</v>
      </c>
      <c r="B1163" s="4" t="s">
        <v>15</v>
      </c>
      <c r="C1163" s="4" t="str">
        <f>"王雪连"</f>
        <v>王雪连</v>
      </c>
      <c r="D1163" s="4" t="str">
        <f>"女"</f>
        <v>女</v>
      </c>
      <c r="E1163" s="4" t="str">
        <f>"1994-11-10"</f>
        <v>1994-11-10</v>
      </c>
    </row>
    <row r="1164" spans="1:5" s="1" customFormat="1" x14ac:dyDescent="0.15">
      <c r="A1164" s="4">
        <v>1162</v>
      </c>
      <c r="B1164" s="4" t="s">
        <v>15</v>
      </c>
      <c r="C1164" s="4" t="str">
        <f>"邹玉莹"</f>
        <v>邹玉莹</v>
      </c>
      <c r="D1164" s="4" t="str">
        <f>"女"</f>
        <v>女</v>
      </c>
      <c r="E1164" s="4" t="str">
        <f>"1992-04-13"</f>
        <v>1992-04-13</v>
      </c>
    </row>
    <row r="1165" spans="1:5" s="1" customFormat="1" x14ac:dyDescent="0.15">
      <c r="A1165" s="4">
        <v>1163</v>
      </c>
      <c r="B1165" s="4" t="s">
        <v>15</v>
      </c>
      <c r="C1165" s="4" t="str">
        <f>"陈晨妍"</f>
        <v>陈晨妍</v>
      </c>
      <c r="D1165" s="4" t="str">
        <f>"女"</f>
        <v>女</v>
      </c>
      <c r="E1165" s="4" t="str">
        <f>"1995-10-20"</f>
        <v>1995-10-20</v>
      </c>
    </row>
    <row r="1166" spans="1:5" s="1" customFormat="1" x14ac:dyDescent="0.15">
      <c r="A1166" s="4">
        <v>1164</v>
      </c>
      <c r="B1166" s="4" t="s">
        <v>15</v>
      </c>
      <c r="C1166" s="4" t="str">
        <f>"吴高敏"</f>
        <v>吴高敏</v>
      </c>
      <c r="D1166" s="4" t="str">
        <f>"女"</f>
        <v>女</v>
      </c>
      <c r="E1166" s="4" t="str">
        <f>"1996-02-09"</f>
        <v>1996-02-09</v>
      </c>
    </row>
    <row r="1167" spans="1:5" s="1" customFormat="1" x14ac:dyDescent="0.15">
      <c r="A1167" s="4">
        <v>1165</v>
      </c>
      <c r="B1167" s="4" t="s">
        <v>15</v>
      </c>
      <c r="C1167" s="4" t="str">
        <f>"吴转姑"</f>
        <v>吴转姑</v>
      </c>
      <c r="D1167" s="4" t="str">
        <f>"女"</f>
        <v>女</v>
      </c>
      <c r="E1167" s="4" t="str">
        <f>"1999-03-21"</f>
        <v>1999-03-21</v>
      </c>
    </row>
    <row r="1168" spans="1:5" s="1" customFormat="1" x14ac:dyDescent="0.15">
      <c r="A1168" s="4">
        <v>1166</v>
      </c>
      <c r="B1168" s="4" t="s">
        <v>15</v>
      </c>
      <c r="C1168" s="4" t="str">
        <f>"符运妃"</f>
        <v>符运妃</v>
      </c>
      <c r="D1168" s="4" t="str">
        <f>"女"</f>
        <v>女</v>
      </c>
      <c r="E1168" s="4" t="str">
        <f>"1997-07-20"</f>
        <v>1997-07-20</v>
      </c>
    </row>
    <row r="1169" spans="1:5" s="1" customFormat="1" x14ac:dyDescent="0.15">
      <c r="A1169" s="4">
        <v>1167</v>
      </c>
      <c r="B1169" s="4" t="s">
        <v>15</v>
      </c>
      <c r="C1169" s="4" t="str">
        <f>"李慧芳"</f>
        <v>李慧芳</v>
      </c>
      <c r="D1169" s="4" t="str">
        <f>"女"</f>
        <v>女</v>
      </c>
      <c r="E1169" s="4" t="str">
        <f>"1996-06-18"</f>
        <v>1996-06-18</v>
      </c>
    </row>
    <row r="1170" spans="1:5" s="1" customFormat="1" x14ac:dyDescent="0.15">
      <c r="A1170" s="4">
        <v>1168</v>
      </c>
      <c r="B1170" s="4" t="s">
        <v>15</v>
      </c>
      <c r="C1170" s="4" t="str">
        <f>"欧阳惠子"</f>
        <v>欧阳惠子</v>
      </c>
      <c r="D1170" s="4" t="str">
        <f>"女"</f>
        <v>女</v>
      </c>
      <c r="E1170" s="4" t="str">
        <f>"1996-03-08"</f>
        <v>1996-03-08</v>
      </c>
    </row>
    <row r="1171" spans="1:5" s="1" customFormat="1" x14ac:dyDescent="0.15">
      <c r="A1171" s="4">
        <v>1169</v>
      </c>
      <c r="B1171" s="4" t="s">
        <v>15</v>
      </c>
      <c r="C1171" s="4" t="str">
        <f>"聂尧"</f>
        <v>聂尧</v>
      </c>
      <c r="D1171" s="4" t="str">
        <f>"女"</f>
        <v>女</v>
      </c>
      <c r="E1171" s="4" t="str">
        <f>"1994-04-06"</f>
        <v>1994-04-06</v>
      </c>
    </row>
    <row r="1172" spans="1:5" s="1" customFormat="1" x14ac:dyDescent="0.15">
      <c r="A1172" s="4">
        <v>1170</v>
      </c>
      <c r="B1172" s="4" t="s">
        <v>15</v>
      </c>
      <c r="C1172" s="4" t="str">
        <f>"陈沙沙"</f>
        <v>陈沙沙</v>
      </c>
      <c r="D1172" s="4" t="str">
        <f>"女"</f>
        <v>女</v>
      </c>
      <c r="E1172" s="4" t="str">
        <f>"1996-09-06"</f>
        <v>1996-09-06</v>
      </c>
    </row>
    <row r="1173" spans="1:5" s="1" customFormat="1" x14ac:dyDescent="0.15">
      <c r="A1173" s="4">
        <v>1171</v>
      </c>
      <c r="B1173" s="4" t="s">
        <v>15</v>
      </c>
      <c r="C1173" s="4" t="str">
        <f>"唐格格"</f>
        <v>唐格格</v>
      </c>
      <c r="D1173" s="4" t="str">
        <f>"女"</f>
        <v>女</v>
      </c>
      <c r="E1173" s="4" t="str">
        <f>"1996-11-23"</f>
        <v>1996-11-23</v>
      </c>
    </row>
    <row r="1174" spans="1:5" s="1" customFormat="1" x14ac:dyDescent="0.15">
      <c r="A1174" s="4">
        <v>1172</v>
      </c>
      <c r="B1174" s="4" t="s">
        <v>15</v>
      </c>
      <c r="C1174" s="4" t="str">
        <f>"林海燕"</f>
        <v>林海燕</v>
      </c>
      <c r="D1174" s="4" t="str">
        <f>"女"</f>
        <v>女</v>
      </c>
      <c r="E1174" s="4" t="str">
        <f>"1995-07-02"</f>
        <v>1995-07-02</v>
      </c>
    </row>
    <row r="1175" spans="1:5" s="1" customFormat="1" x14ac:dyDescent="0.15">
      <c r="A1175" s="4">
        <v>1173</v>
      </c>
      <c r="B1175" s="4" t="s">
        <v>15</v>
      </c>
      <c r="C1175" s="4" t="str">
        <f>"刘国连"</f>
        <v>刘国连</v>
      </c>
      <c r="D1175" s="4" t="str">
        <f>"女"</f>
        <v>女</v>
      </c>
      <c r="E1175" s="4" t="str">
        <f>"1993-10-11"</f>
        <v>1993-10-11</v>
      </c>
    </row>
    <row r="1176" spans="1:5" s="1" customFormat="1" x14ac:dyDescent="0.15">
      <c r="A1176" s="4">
        <v>1174</v>
      </c>
      <c r="B1176" s="4" t="s">
        <v>15</v>
      </c>
      <c r="C1176" s="4" t="str">
        <f>"李韵秋"</f>
        <v>李韵秋</v>
      </c>
      <c r="D1176" s="4" t="str">
        <f>"女"</f>
        <v>女</v>
      </c>
      <c r="E1176" s="4" t="str">
        <f>"1995-09-18"</f>
        <v>1995-09-18</v>
      </c>
    </row>
    <row r="1177" spans="1:5" s="1" customFormat="1" x14ac:dyDescent="0.15">
      <c r="A1177" s="4">
        <v>1175</v>
      </c>
      <c r="B1177" s="4" t="s">
        <v>15</v>
      </c>
      <c r="C1177" s="4" t="str">
        <f>"伍苗苗"</f>
        <v>伍苗苗</v>
      </c>
      <c r="D1177" s="4" t="str">
        <f>"女"</f>
        <v>女</v>
      </c>
      <c r="E1177" s="4" t="str">
        <f>"1996-11-26"</f>
        <v>1996-11-26</v>
      </c>
    </row>
    <row r="1178" spans="1:5" s="1" customFormat="1" x14ac:dyDescent="0.15">
      <c r="A1178" s="4">
        <v>1176</v>
      </c>
      <c r="B1178" s="4" t="s">
        <v>15</v>
      </c>
      <c r="C1178" s="4" t="str">
        <f>"覃沅沅"</f>
        <v>覃沅沅</v>
      </c>
      <c r="D1178" s="4" t="str">
        <f>"女"</f>
        <v>女</v>
      </c>
      <c r="E1178" s="4" t="str">
        <f>"1993-01-13"</f>
        <v>1993-01-13</v>
      </c>
    </row>
    <row r="1179" spans="1:5" s="1" customFormat="1" x14ac:dyDescent="0.15">
      <c r="A1179" s="4">
        <v>1177</v>
      </c>
      <c r="B1179" s="4" t="s">
        <v>15</v>
      </c>
      <c r="C1179" s="4" t="str">
        <f>"吴庆南"</f>
        <v>吴庆南</v>
      </c>
      <c r="D1179" s="4" t="str">
        <f>"女"</f>
        <v>女</v>
      </c>
      <c r="E1179" s="4" t="str">
        <f>"1996-08-18"</f>
        <v>1996-08-18</v>
      </c>
    </row>
    <row r="1180" spans="1:5" s="1" customFormat="1" x14ac:dyDescent="0.15">
      <c r="A1180" s="4">
        <v>1178</v>
      </c>
      <c r="B1180" s="4" t="s">
        <v>18</v>
      </c>
      <c r="C1180" s="4" t="str">
        <f>"郭承凯"</f>
        <v>郭承凯</v>
      </c>
      <c r="D1180" s="4" t="str">
        <f>"男"</f>
        <v>男</v>
      </c>
      <c r="E1180" s="4" t="str">
        <f>"1996-12-14"</f>
        <v>1996-12-14</v>
      </c>
    </row>
    <row r="1181" spans="1:5" s="1" customFormat="1" x14ac:dyDescent="0.15">
      <c r="A1181" s="4">
        <v>1179</v>
      </c>
      <c r="B1181" s="4" t="s">
        <v>18</v>
      </c>
      <c r="C1181" s="4" t="str">
        <f>"许学颖"</f>
        <v>许学颖</v>
      </c>
      <c r="D1181" s="4" t="str">
        <f>"男"</f>
        <v>男</v>
      </c>
      <c r="E1181" s="4" t="str">
        <f>"1996-07-12"</f>
        <v>1996-07-12</v>
      </c>
    </row>
    <row r="1182" spans="1:5" s="1" customFormat="1" x14ac:dyDescent="0.15">
      <c r="A1182" s="4">
        <v>1180</v>
      </c>
      <c r="B1182" s="4" t="s">
        <v>18</v>
      </c>
      <c r="C1182" s="4" t="str">
        <f>"蒲青秀"</f>
        <v>蒲青秀</v>
      </c>
      <c r="D1182" s="4" t="str">
        <f>"女"</f>
        <v>女</v>
      </c>
      <c r="E1182" s="4" t="str">
        <f>"1994-04-17"</f>
        <v>1994-04-17</v>
      </c>
    </row>
    <row r="1183" spans="1:5" s="1" customFormat="1" x14ac:dyDescent="0.15">
      <c r="A1183" s="4">
        <v>1181</v>
      </c>
      <c r="B1183" s="4" t="s">
        <v>18</v>
      </c>
      <c r="C1183" s="4" t="str">
        <f>"符佳琪"</f>
        <v>符佳琪</v>
      </c>
      <c r="D1183" s="4" t="str">
        <f>"女"</f>
        <v>女</v>
      </c>
      <c r="E1183" s="4" t="str">
        <f>"1996-10-05"</f>
        <v>1996-10-05</v>
      </c>
    </row>
    <row r="1184" spans="1:5" s="1" customFormat="1" x14ac:dyDescent="0.15">
      <c r="A1184" s="4">
        <v>1182</v>
      </c>
      <c r="B1184" s="4" t="s">
        <v>18</v>
      </c>
      <c r="C1184" s="4" t="str">
        <f>"杜文月"</f>
        <v>杜文月</v>
      </c>
      <c r="D1184" s="4" t="str">
        <f>"女"</f>
        <v>女</v>
      </c>
      <c r="E1184" s="4" t="str">
        <f>"1997-04-28"</f>
        <v>1997-04-28</v>
      </c>
    </row>
    <row r="1185" spans="1:5" s="1" customFormat="1" x14ac:dyDescent="0.15">
      <c r="A1185" s="4">
        <v>1183</v>
      </c>
      <c r="B1185" s="4" t="s">
        <v>18</v>
      </c>
      <c r="C1185" s="4" t="str">
        <f>"林小欢"</f>
        <v>林小欢</v>
      </c>
      <c r="D1185" s="4" t="str">
        <f>"女"</f>
        <v>女</v>
      </c>
      <c r="E1185" s="4" t="str">
        <f>"1994-12-17"</f>
        <v>1994-12-17</v>
      </c>
    </row>
    <row r="1186" spans="1:5" s="1" customFormat="1" x14ac:dyDescent="0.15">
      <c r="A1186" s="4">
        <v>1184</v>
      </c>
      <c r="B1186" s="4" t="s">
        <v>18</v>
      </c>
      <c r="C1186" s="4" t="str">
        <f>"曾锋"</f>
        <v>曾锋</v>
      </c>
      <c r="D1186" s="4" t="str">
        <f>"男"</f>
        <v>男</v>
      </c>
      <c r="E1186" s="4" t="str">
        <f>"1994-10-16"</f>
        <v>1994-10-16</v>
      </c>
    </row>
    <row r="1187" spans="1:5" s="1" customFormat="1" x14ac:dyDescent="0.15">
      <c r="A1187" s="4">
        <v>1185</v>
      </c>
      <c r="B1187" s="4" t="s">
        <v>18</v>
      </c>
      <c r="C1187" s="4" t="str">
        <f>"王海丽"</f>
        <v>王海丽</v>
      </c>
      <c r="D1187" s="4" t="str">
        <f>"女"</f>
        <v>女</v>
      </c>
      <c r="E1187" s="4" t="str">
        <f>"1996-12-07"</f>
        <v>1996-12-07</v>
      </c>
    </row>
    <row r="1188" spans="1:5" s="1" customFormat="1" x14ac:dyDescent="0.15">
      <c r="A1188" s="4">
        <v>1186</v>
      </c>
      <c r="B1188" s="4" t="s">
        <v>18</v>
      </c>
      <c r="C1188" s="4" t="str">
        <f>"蔡碧翠"</f>
        <v>蔡碧翠</v>
      </c>
      <c r="D1188" s="4" t="str">
        <f>"女"</f>
        <v>女</v>
      </c>
      <c r="E1188" s="4" t="str">
        <f>"1994-10-19"</f>
        <v>1994-10-19</v>
      </c>
    </row>
    <row r="1189" spans="1:5" s="1" customFormat="1" x14ac:dyDescent="0.15">
      <c r="A1189" s="4">
        <v>1187</v>
      </c>
      <c r="B1189" s="4" t="s">
        <v>18</v>
      </c>
      <c r="C1189" s="4" t="str">
        <f>"唐海琪"</f>
        <v>唐海琪</v>
      </c>
      <c r="D1189" s="4" t="str">
        <f>"女"</f>
        <v>女</v>
      </c>
      <c r="E1189" s="4" t="str">
        <f>"1995-07-22"</f>
        <v>1995-07-22</v>
      </c>
    </row>
    <row r="1190" spans="1:5" s="1" customFormat="1" x14ac:dyDescent="0.15">
      <c r="A1190" s="4">
        <v>1188</v>
      </c>
      <c r="B1190" s="4" t="s">
        <v>18</v>
      </c>
      <c r="C1190" s="4" t="str">
        <f>"陈启东"</f>
        <v>陈启东</v>
      </c>
      <c r="D1190" s="4" t="str">
        <f>"男"</f>
        <v>男</v>
      </c>
      <c r="E1190" s="4" t="str">
        <f>"1997-04-30"</f>
        <v>1997-04-30</v>
      </c>
    </row>
    <row r="1191" spans="1:5" s="1" customFormat="1" x14ac:dyDescent="0.15">
      <c r="A1191" s="4">
        <v>1189</v>
      </c>
      <c r="B1191" s="4" t="s">
        <v>18</v>
      </c>
      <c r="C1191" s="4" t="str">
        <f>"林有芬"</f>
        <v>林有芬</v>
      </c>
      <c r="D1191" s="4" t="str">
        <f>"女"</f>
        <v>女</v>
      </c>
      <c r="E1191" s="4" t="str">
        <f>"1996-06-15"</f>
        <v>1996-06-15</v>
      </c>
    </row>
    <row r="1192" spans="1:5" s="1" customFormat="1" x14ac:dyDescent="0.15">
      <c r="A1192" s="4">
        <v>1190</v>
      </c>
      <c r="B1192" s="4" t="s">
        <v>18</v>
      </c>
      <c r="C1192" s="4" t="str">
        <f>"周华妹"</f>
        <v>周华妹</v>
      </c>
      <c r="D1192" s="4" t="str">
        <f>"女"</f>
        <v>女</v>
      </c>
      <c r="E1192" s="4" t="str">
        <f>"1996-06-07"</f>
        <v>1996-06-07</v>
      </c>
    </row>
    <row r="1193" spans="1:5" s="1" customFormat="1" x14ac:dyDescent="0.15">
      <c r="A1193" s="4">
        <v>1191</v>
      </c>
      <c r="B1193" s="4" t="s">
        <v>18</v>
      </c>
      <c r="C1193" s="4" t="str">
        <f>"梁崇花"</f>
        <v>梁崇花</v>
      </c>
      <c r="D1193" s="4" t="str">
        <f>"女"</f>
        <v>女</v>
      </c>
      <c r="E1193" s="4" t="str">
        <f>"1996-01-03"</f>
        <v>1996-01-03</v>
      </c>
    </row>
    <row r="1194" spans="1:5" s="1" customFormat="1" x14ac:dyDescent="0.15">
      <c r="A1194" s="4">
        <v>1192</v>
      </c>
      <c r="B1194" s="4" t="s">
        <v>18</v>
      </c>
      <c r="C1194" s="4" t="str">
        <f>"邱敏"</f>
        <v>邱敏</v>
      </c>
      <c r="D1194" s="4" t="str">
        <f>"女"</f>
        <v>女</v>
      </c>
      <c r="E1194" s="4" t="str">
        <f>"1997-03-04"</f>
        <v>1997-03-04</v>
      </c>
    </row>
    <row r="1195" spans="1:5" s="1" customFormat="1" x14ac:dyDescent="0.15">
      <c r="A1195" s="4">
        <v>1193</v>
      </c>
      <c r="B1195" s="4" t="s">
        <v>18</v>
      </c>
      <c r="C1195" s="4" t="str">
        <f>"张春雨"</f>
        <v>张春雨</v>
      </c>
      <c r="D1195" s="4" t="str">
        <f>"女"</f>
        <v>女</v>
      </c>
      <c r="E1195" s="4" t="str">
        <f>"1998-02-22"</f>
        <v>1998-02-22</v>
      </c>
    </row>
    <row r="1196" spans="1:5" s="1" customFormat="1" x14ac:dyDescent="0.15">
      <c r="A1196" s="4">
        <v>1194</v>
      </c>
      <c r="B1196" s="4" t="s">
        <v>18</v>
      </c>
      <c r="C1196" s="4" t="str">
        <f>"卓萍萍"</f>
        <v>卓萍萍</v>
      </c>
      <c r="D1196" s="4" t="str">
        <f>"女"</f>
        <v>女</v>
      </c>
      <c r="E1196" s="4" t="str">
        <f>"1998-01-01"</f>
        <v>1998-01-01</v>
      </c>
    </row>
    <row r="1197" spans="1:5" s="1" customFormat="1" x14ac:dyDescent="0.15">
      <c r="A1197" s="4">
        <v>1195</v>
      </c>
      <c r="B1197" s="4" t="s">
        <v>18</v>
      </c>
      <c r="C1197" s="4" t="str">
        <f>"王桂香"</f>
        <v>王桂香</v>
      </c>
      <c r="D1197" s="4" t="str">
        <f>"女"</f>
        <v>女</v>
      </c>
      <c r="E1197" s="4" t="str">
        <f>"1995-02-04"</f>
        <v>1995-02-04</v>
      </c>
    </row>
    <row r="1198" spans="1:5" s="1" customFormat="1" x14ac:dyDescent="0.15">
      <c r="A1198" s="4">
        <v>1196</v>
      </c>
      <c r="B1198" s="4" t="s">
        <v>18</v>
      </c>
      <c r="C1198" s="4" t="str">
        <f>"曾润苗"</f>
        <v>曾润苗</v>
      </c>
      <c r="D1198" s="4" t="str">
        <f>"女"</f>
        <v>女</v>
      </c>
      <c r="E1198" s="4" t="str">
        <f>"1995-07-10"</f>
        <v>1995-07-10</v>
      </c>
    </row>
    <row r="1199" spans="1:5" s="1" customFormat="1" x14ac:dyDescent="0.15">
      <c r="A1199" s="4">
        <v>1197</v>
      </c>
      <c r="B1199" s="4" t="s">
        <v>18</v>
      </c>
      <c r="C1199" s="4" t="str">
        <f>"池景华"</f>
        <v>池景华</v>
      </c>
      <c r="D1199" s="4" t="str">
        <f>"女"</f>
        <v>女</v>
      </c>
      <c r="E1199" s="4" t="str">
        <f>"1996-03-24"</f>
        <v>1996-03-24</v>
      </c>
    </row>
    <row r="1200" spans="1:5" s="1" customFormat="1" x14ac:dyDescent="0.15">
      <c r="A1200" s="4">
        <v>1198</v>
      </c>
      <c r="B1200" s="4" t="s">
        <v>18</v>
      </c>
      <c r="C1200" s="4" t="str">
        <f>"唐昊"</f>
        <v>唐昊</v>
      </c>
      <c r="D1200" s="4" t="str">
        <f>"男"</f>
        <v>男</v>
      </c>
      <c r="E1200" s="4" t="str">
        <f>"1997-05-22"</f>
        <v>1997-05-22</v>
      </c>
    </row>
    <row r="1201" spans="1:5" s="1" customFormat="1" x14ac:dyDescent="0.15">
      <c r="A1201" s="4">
        <v>1199</v>
      </c>
      <c r="B1201" s="4" t="s">
        <v>18</v>
      </c>
      <c r="C1201" s="4" t="str">
        <f>"王小燕"</f>
        <v>王小燕</v>
      </c>
      <c r="D1201" s="4" t="str">
        <f>"女"</f>
        <v>女</v>
      </c>
      <c r="E1201" s="4" t="str">
        <f>"1995-10-01"</f>
        <v>1995-10-01</v>
      </c>
    </row>
    <row r="1202" spans="1:5" s="1" customFormat="1" x14ac:dyDescent="0.15">
      <c r="A1202" s="4">
        <v>1200</v>
      </c>
      <c r="B1202" s="4" t="s">
        <v>18</v>
      </c>
      <c r="C1202" s="4" t="str">
        <f>"许汝萍"</f>
        <v>许汝萍</v>
      </c>
      <c r="D1202" s="4" t="str">
        <f>"女"</f>
        <v>女</v>
      </c>
      <c r="E1202" s="4" t="str">
        <f>"1995-05-02"</f>
        <v>1995-05-02</v>
      </c>
    </row>
    <row r="1203" spans="1:5" s="1" customFormat="1" x14ac:dyDescent="0.15">
      <c r="A1203" s="4">
        <v>1201</v>
      </c>
      <c r="B1203" s="4" t="s">
        <v>18</v>
      </c>
      <c r="C1203" s="4" t="str">
        <f>"孙伶俏"</f>
        <v>孙伶俏</v>
      </c>
      <c r="D1203" s="4" t="str">
        <f>"女"</f>
        <v>女</v>
      </c>
      <c r="E1203" s="4" t="str">
        <f>"1997-04-23"</f>
        <v>1997-04-23</v>
      </c>
    </row>
    <row r="1204" spans="1:5" s="1" customFormat="1" x14ac:dyDescent="0.15">
      <c r="A1204" s="4">
        <v>1202</v>
      </c>
      <c r="B1204" s="4" t="s">
        <v>18</v>
      </c>
      <c r="C1204" s="4" t="str">
        <f>"黎鸾桂"</f>
        <v>黎鸾桂</v>
      </c>
      <c r="D1204" s="4" t="str">
        <f>"女"</f>
        <v>女</v>
      </c>
      <c r="E1204" s="4" t="str">
        <f>"1997-03-09"</f>
        <v>1997-03-09</v>
      </c>
    </row>
    <row r="1205" spans="1:5" s="1" customFormat="1" x14ac:dyDescent="0.15">
      <c r="A1205" s="4">
        <v>1203</v>
      </c>
      <c r="B1205" s="4" t="s">
        <v>18</v>
      </c>
      <c r="C1205" s="4" t="str">
        <f>"邱明明"</f>
        <v>邱明明</v>
      </c>
      <c r="D1205" s="4" t="str">
        <f>"女"</f>
        <v>女</v>
      </c>
      <c r="E1205" s="4" t="str">
        <f>"1996-10-14"</f>
        <v>1996-10-14</v>
      </c>
    </row>
    <row r="1206" spans="1:5" s="1" customFormat="1" x14ac:dyDescent="0.15">
      <c r="A1206" s="4">
        <v>1204</v>
      </c>
      <c r="B1206" s="4" t="s">
        <v>18</v>
      </c>
      <c r="C1206" s="4" t="str">
        <f>"李秀丽"</f>
        <v>李秀丽</v>
      </c>
      <c r="D1206" s="4" t="str">
        <f>"女"</f>
        <v>女</v>
      </c>
      <c r="E1206" s="4" t="str">
        <f>"1995-09-16"</f>
        <v>1995-09-16</v>
      </c>
    </row>
    <row r="1207" spans="1:5" s="1" customFormat="1" x14ac:dyDescent="0.15">
      <c r="A1207" s="4">
        <v>1205</v>
      </c>
      <c r="B1207" s="4" t="s">
        <v>18</v>
      </c>
      <c r="C1207" s="4" t="str">
        <f>"庞瑞娟"</f>
        <v>庞瑞娟</v>
      </c>
      <c r="D1207" s="4" t="str">
        <f>"女"</f>
        <v>女</v>
      </c>
      <c r="E1207" s="4" t="str">
        <f>"1998-05-18"</f>
        <v>1998-05-18</v>
      </c>
    </row>
    <row r="1208" spans="1:5" s="1" customFormat="1" x14ac:dyDescent="0.15">
      <c r="A1208" s="4">
        <v>1206</v>
      </c>
      <c r="B1208" s="4" t="s">
        <v>18</v>
      </c>
      <c r="C1208" s="4" t="str">
        <f>"谢国灵"</f>
        <v>谢国灵</v>
      </c>
      <c r="D1208" s="4" t="str">
        <f>"男"</f>
        <v>男</v>
      </c>
      <c r="E1208" s="4" t="str">
        <f>"1993-11-17"</f>
        <v>1993-11-17</v>
      </c>
    </row>
    <row r="1209" spans="1:5" s="1" customFormat="1" x14ac:dyDescent="0.15">
      <c r="A1209" s="4">
        <v>1207</v>
      </c>
      <c r="B1209" s="4" t="s">
        <v>18</v>
      </c>
      <c r="C1209" s="4" t="str">
        <f>"陈花南"</f>
        <v>陈花南</v>
      </c>
      <c r="D1209" s="4" t="str">
        <f>"女"</f>
        <v>女</v>
      </c>
      <c r="E1209" s="4" t="str">
        <f>"1995-02-05"</f>
        <v>1995-02-05</v>
      </c>
    </row>
    <row r="1210" spans="1:5" s="1" customFormat="1" x14ac:dyDescent="0.15">
      <c r="A1210" s="4">
        <v>1208</v>
      </c>
      <c r="B1210" s="4" t="s">
        <v>18</v>
      </c>
      <c r="C1210" s="4" t="str">
        <f>"邢芳"</f>
        <v>邢芳</v>
      </c>
      <c r="D1210" s="4" t="str">
        <f>"女"</f>
        <v>女</v>
      </c>
      <c r="E1210" s="4" t="str">
        <f>"1997-08-16"</f>
        <v>1997-08-16</v>
      </c>
    </row>
    <row r="1211" spans="1:5" s="1" customFormat="1" x14ac:dyDescent="0.15">
      <c r="A1211" s="4">
        <v>1209</v>
      </c>
      <c r="B1211" s="4" t="s">
        <v>18</v>
      </c>
      <c r="C1211" s="4" t="str">
        <f>"罗玉南"</f>
        <v>罗玉南</v>
      </c>
      <c r="D1211" s="4" t="str">
        <f>"女"</f>
        <v>女</v>
      </c>
      <c r="E1211" s="4" t="str">
        <f>"1995-07-05"</f>
        <v>1995-07-05</v>
      </c>
    </row>
    <row r="1212" spans="1:5" s="1" customFormat="1" x14ac:dyDescent="0.15">
      <c r="A1212" s="4">
        <v>1210</v>
      </c>
      <c r="B1212" s="4" t="s">
        <v>18</v>
      </c>
      <c r="C1212" s="4" t="str">
        <f>"林连杨"</f>
        <v>林连杨</v>
      </c>
      <c r="D1212" s="4" t="str">
        <f>"女"</f>
        <v>女</v>
      </c>
      <c r="E1212" s="4" t="str">
        <f>"1996-05-10"</f>
        <v>1996-05-10</v>
      </c>
    </row>
    <row r="1213" spans="1:5" s="1" customFormat="1" x14ac:dyDescent="0.15">
      <c r="A1213" s="4">
        <v>1211</v>
      </c>
      <c r="B1213" s="4" t="s">
        <v>18</v>
      </c>
      <c r="C1213" s="4" t="str">
        <f>"钟周芳"</f>
        <v>钟周芳</v>
      </c>
      <c r="D1213" s="4" t="str">
        <f>"女"</f>
        <v>女</v>
      </c>
      <c r="E1213" s="4" t="str">
        <f>"1998-08-18"</f>
        <v>1998-08-18</v>
      </c>
    </row>
    <row r="1214" spans="1:5" s="1" customFormat="1" x14ac:dyDescent="0.15">
      <c r="A1214" s="4">
        <v>1212</v>
      </c>
      <c r="B1214" s="4" t="s">
        <v>18</v>
      </c>
      <c r="C1214" s="4" t="str">
        <f>"黎三花"</f>
        <v>黎三花</v>
      </c>
      <c r="D1214" s="4" t="str">
        <f>"女"</f>
        <v>女</v>
      </c>
      <c r="E1214" s="4" t="str">
        <f>"1995-10-13"</f>
        <v>1995-10-13</v>
      </c>
    </row>
    <row r="1215" spans="1:5" s="1" customFormat="1" x14ac:dyDescent="0.15">
      <c r="A1215" s="4">
        <v>1213</v>
      </c>
      <c r="B1215" s="4" t="s">
        <v>18</v>
      </c>
      <c r="C1215" s="4" t="str">
        <f>"符裕琴"</f>
        <v>符裕琴</v>
      </c>
      <c r="D1215" s="4" t="str">
        <f>"女"</f>
        <v>女</v>
      </c>
      <c r="E1215" s="4" t="str">
        <f>"1997-05-08"</f>
        <v>1997-05-08</v>
      </c>
    </row>
    <row r="1216" spans="1:5" s="1" customFormat="1" x14ac:dyDescent="0.15">
      <c r="A1216" s="4">
        <v>1214</v>
      </c>
      <c r="B1216" s="4" t="s">
        <v>18</v>
      </c>
      <c r="C1216" s="4" t="str">
        <f>"林敏"</f>
        <v>林敏</v>
      </c>
      <c r="D1216" s="4" t="str">
        <f>"女"</f>
        <v>女</v>
      </c>
      <c r="E1216" s="4" t="str">
        <f>"1995-12-08"</f>
        <v>1995-12-08</v>
      </c>
    </row>
    <row r="1217" spans="1:5" s="1" customFormat="1" x14ac:dyDescent="0.15">
      <c r="A1217" s="4">
        <v>1215</v>
      </c>
      <c r="B1217" s="4" t="s">
        <v>18</v>
      </c>
      <c r="C1217" s="4" t="str">
        <f>"符长龙"</f>
        <v>符长龙</v>
      </c>
      <c r="D1217" s="4" t="str">
        <f>"男"</f>
        <v>男</v>
      </c>
      <c r="E1217" s="4" t="str">
        <f>"1995-01-27"</f>
        <v>1995-01-27</v>
      </c>
    </row>
    <row r="1218" spans="1:5" s="1" customFormat="1" x14ac:dyDescent="0.15">
      <c r="A1218" s="4">
        <v>1216</v>
      </c>
      <c r="B1218" s="4" t="s">
        <v>18</v>
      </c>
      <c r="C1218" s="4" t="str">
        <f>"洪霞"</f>
        <v>洪霞</v>
      </c>
      <c r="D1218" s="4" t="str">
        <f>"女"</f>
        <v>女</v>
      </c>
      <c r="E1218" s="4" t="str">
        <f>"1996-07-09"</f>
        <v>1996-07-09</v>
      </c>
    </row>
    <row r="1219" spans="1:5" s="1" customFormat="1" x14ac:dyDescent="0.15">
      <c r="A1219" s="4">
        <v>1217</v>
      </c>
      <c r="B1219" s="4" t="s">
        <v>18</v>
      </c>
      <c r="C1219" s="4" t="str">
        <f>"肖淑妮"</f>
        <v>肖淑妮</v>
      </c>
      <c r="D1219" s="4" t="str">
        <f>"女"</f>
        <v>女</v>
      </c>
      <c r="E1219" s="4" t="str">
        <f>"1994-09-02"</f>
        <v>1994-09-02</v>
      </c>
    </row>
    <row r="1220" spans="1:5" s="1" customFormat="1" x14ac:dyDescent="0.15">
      <c r="A1220" s="4">
        <v>1218</v>
      </c>
      <c r="B1220" s="4" t="s">
        <v>18</v>
      </c>
      <c r="C1220" s="4" t="str">
        <f>"陈二菊"</f>
        <v>陈二菊</v>
      </c>
      <c r="D1220" s="4" t="str">
        <f>"女"</f>
        <v>女</v>
      </c>
      <c r="E1220" s="4" t="str">
        <f>"1994-09-25"</f>
        <v>1994-09-25</v>
      </c>
    </row>
    <row r="1221" spans="1:5" s="1" customFormat="1" x14ac:dyDescent="0.15">
      <c r="A1221" s="4">
        <v>1219</v>
      </c>
      <c r="B1221" s="4" t="s">
        <v>18</v>
      </c>
      <c r="C1221" s="4" t="str">
        <f>"吴鸾燕"</f>
        <v>吴鸾燕</v>
      </c>
      <c r="D1221" s="4" t="str">
        <f>"女"</f>
        <v>女</v>
      </c>
      <c r="E1221" s="4" t="str">
        <f>"1997-09-09"</f>
        <v>1997-09-09</v>
      </c>
    </row>
    <row r="1222" spans="1:5" s="1" customFormat="1" x14ac:dyDescent="0.15">
      <c r="A1222" s="4">
        <v>1220</v>
      </c>
      <c r="B1222" s="4" t="s">
        <v>18</v>
      </c>
      <c r="C1222" s="4" t="str">
        <f>"文昌娜"</f>
        <v>文昌娜</v>
      </c>
      <c r="D1222" s="4" t="str">
        <f>"女"</f>
        <v>女</v>
      </c>
      <c r="E1222" s="4" t="str">
        <f>"1998-08-26"</f>
        <v>1998-08-26</v>
      </c>
    </row>
    <row r="1223" spans="1:5" s="1" customFormat="1" x14ac:dyDescent="0.15">
      <c r="A1223" s="4">
        <v>1221</v>
      </c>
      <c r="B1223" s="4" t="s">
        <v>18</v>
      </c>
      <c r="C1223" s="4" t="str">
        <f>"滕梓姣"</f>
        <v>滕梓姣</v>
      </c>
      <c r="D1223" s="4" t="str">
        <f>"女"</f>
        <v>女</v>
      </c>
      <c r="E1223" s="4" t="str">
        <f>"1996-04-23"</f>
        <v>1996-04-23</v>
      </c>
    </row>
    <row r="1224" spans="1:5" s="1" customFormat="1" x14ac:dyDescent="0.15">
      <c r="A1224" s="4">
        <v>1222</v>
      </c>
      <c r="B1224" s="4" t="s">
        <v>18</v>
      </c>
      <c r="C1224" s="4" t="str">
        <f>"陈秋可"</f>
        <v>陈秋可</v>
      </c>
      <c r="D1224" s="4" t="str">
        <f>"女"</f>
        <v>女</v>
      </c>
      <c r="E1224" s="4" t="str">
        <f>"1995-11-30"</f>
        <v>1995-11-30</v>
      </c>
    </row>
    <row r="1225" spans="1:5" s="1" customFormat="1" x14ac:dyDescent="0.15">
      <c r="A1225" s="4">
        <v>1223</v>
      </c>
      <c r="B1225" s="4" t="s">
        <v>18</v>
      </c>
      <c r="C1225" s="4" t="str">
        <f>"陈启兰"</f>
        <v>陈启兰</v>
      </c>
      <c r="D1225" s="4" t="str">
        <f>"女"</f>
        <v>女</v>
      </c>
      <c r="E1225" s="4" t="str">
        <f>"1994-03-05"</f>
        <v>1994-03-05</v>
      </c>
    </row>
    <row r="1226" spans="1:5" s="1" customFormat="1" x14ac:dyDescent="0.15">
      <c r="A1226" s="4">
        <v>1224</v>
      </c>
      <c r="B1226" s="4" t="s">
        <v>18</v>
      </c>
      <c r="C1226" s="4" t="str">
        <f>"文娇芳"</f>
        <v>文娇芳</v>
      </c>
      <c r="D1226" s="4" t="str">
        <f>"女"</f>
        <v>女</v>
      </c>
      <c r="E1226" s="4" t="str">
        <f>"1995-08-13"</f>
        <v>1995-08-13</v>
      </c>
    </row>
    <row r="1227" spans="1:5" s="1" customFormat="1" x14ac:dyDescent="0.15">
      <c r="A1227" s="4">
        <v>1225</v>
      </c>
      <c r="B1227" s="4" t="s">
        <v>18</v>
      </c>
      <c r="C1227" s="4" t="str">
        <f>"陈西凤"</f>
        <v>陈西凤</v>
      </c>
      <c r="D1227" s="4" t="str">
        <f>"女"</f>
        <v>女</v>
      </c>
      <c r="E1227" s="4" t="str">
        <f>"1996-05-12"</f>
        <v>1996-05-12</v>
      </c>
    </row>
    <row r="1228" spans="1:5" s="1" customFormat="1" x14ac:dyDescent="0.15">
      <c r="A1228" s="4">
        <v>1226</v>
      </c>
      <c r="B1228" s="4" t="s">
        <v>18</v>
      </c>
      <c r="C1228" s="4" t="str">
        <f>"李陈姑"</f>
        <v>李陈姑</v>
      </c>
      <c r="D1228" s="4" t="str">
        <f>"女"</f>
        <v>女</v>
      </c>
      <c r="E1228" s="4" t="str">
        <f>"1994-10-04"</f>
        <v>1994-10-04</v>
      </c>
    </row>
    <row r="1229" spans="1:5" s="1" customFormat="1" x14ac:dyDescent="0.15">
      <c r="A1229" s="4">
        <v>1227</v>
      </c>
      <c r="B1229" s="4" t="s">
        <v>18</v>
      </c>
      <c r="C1229" s="4" t="str">
        <f>"黄慧靖"</f>
        <v>黄慧靖</v>
      </c>
      <c r="D1229" s="4" t="str">
        <f>"女"</f>
        <v>女</v>
      </c>
      <c r="E1229" s="4" t="str">
        <f>"1997-10-15"</f>
        <v>1997-10-15</v>
      </c>
    </row>
    <row r="1230" spans="1:5" s="1" customFormat="1" x14ac:dyDescent="0.15">
      <c r="A1230" s="4">
        <v>1228</v>
      </c>
      <c r="B1230" s="4" t="s">
        <v>18</v>
      </c>
      <c r="C1230" s="4" t="str">
        <f>"习月"</f>
        <v>习月</v>
      </c>
      <c r="D1230" s="4" t="str">
        <f>"女"</f>
        <v>女</v>
      </c>
      <c r="E1230" s="4" t="str">
        <f>"1998-07-16"</f>
        <v>1998-07-16</v>
      </c>
    </row>
    <row r="1231" spans="1:5" s="1" customFormat="1" x14ac:dyDescent="0.15">
      <c r="A1231" s="4">
        <v>1229</v>
      </c>
      <c r="B1231" s="4" t="s">
        <v>18</v>
      </c>
      <c r="C1231" s="4" t="str">
        <f>"何津源"</f>
        <v>何津源</v>
      </c>
      <c r="D1231" s="4" t="str">
        <f>"女"</f>
        <v>女</v>
      </c>
      <c r="E1231" s="4" t="str">
        <f>"1995-10-12"</f>
        <v>1995-10-12</v>
      </c>
    </row>
    <row r="1232" spans="1:5" s="1" customFormat="1" x14ac:dyDescent="0.15">
      <c r="A1232" s="4">
        <v>1230</v>
      </c>
      <c r="B1232" s="4" t="s">
        <v>18</v>
      </c>
      <c r="C1232" s="4" t="str">
        <f>"李维庭"</f>
        <v>李维庭</v>
      </c>
      <c r="D1232" s="4" t="str">
        <f>"女"</f>
        <v>女</v>
      </c>
      <c r="E1232" s="4" t="str">
        <f>"1996-03-09"</f>
        <v>1996-03-09</v>
      </c>
    </row>
    <row r="1233" spans="1:5" s="1" customFormat="1" x14ac:dyDescent="0.15">
      <c r="A1233" s="4">
        <v>1231</v>
      </c>
      <c r="B1233" s="4" t="s">
        <v>18</v>
      </c>
      <c r="C1233" s="4" t="str">
        <f>"李江玲"</f>
        <v>李江玲</v>
      </c>
      <c r="D1233" s="4" t="str">
        <f>"女"</f>
        <v>女</v>
      </c>
      <c r="E1233" s="4" t="str">
        <f>"1994-08-24"</f>
        <v>1994-08-24</v>
      </c>
    </row>
    <row r="1234" spans="1:5" s="1" customFormat="1" x14ac:dyDescent="0.15">
      <c r="A1234" s="4">
        <v>1232</v>
      </c>
      <c r="B1234" s="4" t="s">
        <v>18</v>
      </c>
      <c r="C1234" s="4" t="str">
        <f>"冯小花"</f>
        <v>冯小花</v>
      </c>
      <c r="D1234" s="4" t="str">
        <f>"女"</f>
        <v>女</v>
      </c>
      <c r="E1234" s="4" t="str">
        <f>"1995-09-20"</f>
        <v>1995-09-20</v>
      </c>
    </row>
    <row r="1235" spans="1:5" s="1" customFormat="1" x14ac:dyDescent="0.15">
      <c r="A1235" s="4">
        <v>1233</v>
      </c>
      <c r="B1235" s="4" t="s">
        <v>18</v>
      </c>
      <c r="C1235" s="4" t="str">
        <f>"陈珏铮"</f>
        <v>陈珏铮</v>
      </c>
      <c r="D1235" s="4" t="str">
        <f>"男"</f>
        <v>男</v>
      </c>
      <c r="E1235" s="4" t="str">
        <f>"1998-04-25"</f>
        <v>1998-04-25</v>
      </c>
    </row>
    <row r="1236" spans="1:5" s="1" customFormat="1" x14ac:dyDescent="0.15">
      <c r="A1236" s="4">
        <v>1234</v>
      </c>
      <c r="B1236" s="4" t="s">
        <v>18</v>
      </c>
      <c r="C1236" s="4" t="str">
        <f>"李恒"</f>
        <v>李恒</v>
      </c>
      <c r="D1236" s="4" t="str">
        <f>"男"</f>
        <v>男</v>
      </c>
      <c r="E1236" s="4" t="str">
        <f>"1997-10-08"</f>
        <v>1997-10-08</v>
      </c>
    </row>
    <row r="1237" spans="1:5" s="1" customFormat="1" x14ac:dyDescent="0.15">
      <c r="A1237" s="4">
        <v>1235</v>
      </c>
      <c r="B1237" s="4" t="s">
        <v>18</v>
      </c>
      <c r="C1237" s="4" t="str">
        <f>"黎福妹"</f>
        <v>黎福妹</v>
      </c>
      <c r="D1237" s="4" t="str">
        <f>"女"</f>
        <v>女</v>
      </c>
      <c r="E1237" s="4" t="str">
        <f>"1995-11-24"</f>
        <v>1995-11-24</v>
      </c>
    </row>
    <row r="1238" spans="1:5" s="1" customFormat="1" x14ac:dyDescent="0.15">
      <c r="A1238" s="4">
        <v>1236</v>
      </c>
      <c r="B1238" s="4" t="s">
        <v>18</v>
      </c>
      <c r="C1238" s="4" t="str">
        <f>"王云"</f>
        <v>王云</v>
      </c>
      <c r="D1238" s="4" t="str">
        <f>"男"</f>
        <v>男</v>
      </c>
      <c r="E1238" s="4" t="str">
        <f>"1996-10-24"</f>
        <v>1996-10-24</v>
      </c>
    </row>
    <row r="1239" spans="1:5" s="1" customFormat="1" x14ac:dyDescent="0.15">
      <c r="A1239" s="4">
        <v>1237</v>
      </c>
      <c r="B1239" s="4" t="s">
        <v>18</v>
      </c>
      <c r="C1239" s="4" t="str">
        <f>"赖金霞"</f>
        <v>赖金霞</v>
      </c>
      <c r="D1239" s="4" t="str">
        <f>"女"</f>
        <v>女</v>
      </c>
      <c r="E1239" s="4" t="str">
        <f>"1996-01-29"</f>
        <v>1996-01-29</v>
      </c>
    </row>
    <row r="1240" spans="1:5" s="1" customFormat="1" x14ac:dyDescent="0.15">
      <c r="A1240" s="4">
        <v>1238</v>
      </c>
      <c r="B1240" s="4" t="s">
        <v>18</v>
      </c>
      <c r="C1240" s="4" t="str">
        <f>"苏向婷"</f>
        <v>苏向婷</v>
      </c>
      <c r="D1240" s="4" t="str">
        <f>"女"</f>
        <v>女</v>
      </c>
      <c r="E1240" s="4" t="str">
        <f>"1997-01-30"</f>
        <v>1997-01-30</v>
      </c>
    </row>
    <row r="1241" spans="1:5" s="1" customFormat="1" x14ac:dyDescent="0.15">
      <c r="A1241" s="4">
        <v>1239</v>
      </c>
      <c r="B1241" s="4" t="s">
        <v>18</v>
      </c>
      <c r="C1241" s="4" t="str">
        <f>"薛和玉"</f>
        <v>薛和玉</v>
      </c>
      <c r="D1241" s="4" t="str">
        <f>"女"</f>
        <v>女</v>
      </c>
      <c r="E1241" s="4" t="str">
        <f>"1995-11-23"</f>
        <v>1995-11-23</v>
      </c>
    </row>
    <row r="1242" spans="1:5" s="1" customFormat="1" x14ac:dyDescent="0.15">
      <c r="A1242" s="4">
        <v>1240</v>
      </c>
      <c r="B1242" s="4" t="s">
        <v>18</v>
      </c>
      <c r="C1242" s="4" t="str">
        <f>"符爱玲"</f>
        <v>符爱玲</v>
      </c>
      <c r="D1242" s="4" t="str">
        <f>"女"</f>
        <v>女</v>
      </c>
      <c r="E1242" s="4" t="str">
        <f>"1995-06-24"</f>
        <v>1995-06-24</v>
      </c>
    </row>
    <row r="1243" spans="1:5" s="1" customFormat="1" x14ac:dyDescent="0.15">
      <c r="A1243" s="4">
        <v>1241</v>
      </c>
      <c r="B1243" s="4" t="s">
        <v>18</v>
      </c>
      <c r="C1243" s="4" t="str">
        <f>"邓芷竹"</f>
        <v>邓芷竹</v>
      </c>
      <c r="D1243" s="4" t="str">
        <f>"女"</f>
        <v>女</v>
      </c>
      <c r="E1243" s="4" t="str">
        <f>"1995-02-12"</f>
        <v>1995-02-12</v>
      </c>
    </row>
    <row r="1244" spans="1:5" s="1" customFormat="1" x14ac:dyDescent="0.15">
      <c r="A1244" s="4">
        <v>1242</v>
      </c>
      <c r="B1244" s="4" t="s">
        <v>18</v>
      </c>
      <c r="C1244" s="4" t="str">
        <f>"薛婆秋"</f>
        <v>薛婆秋</v>
      </c>
      <c r="D1244" s="4" t="str">
        <f>"女"</f>
        <v>女</v>
      </c>
      <c r="E1244" s="4" t="str">
        <f>"1994-08-08"</f>
        <v>1994-08-08</v>
      </c>
    </row>
    <row r="1245" spans="1:5" s="1" customFormat="1" x14ac:dyDescent="0.15">
      <c r="A1245" s="4">
        <v>1243</v>
      </c>
      <c r="B1245" s="4" t="s">
        <v>18</v>
      </c>
      <c r="C1245" s="4" t="str">
        <f>"陈英华"</f>
        <v>陈英华</v>
      </c>
      <c r="D1245" s="4" t="str">
        <f>"女"</f>
        <v>女</v>
      </c>
      <c r="E1245" s="4" t="str">
        <f>"1996-06-21"</f>
        <v>1996-06-21</v>
      </c>
    </row>
    <row r="1246" spans="1:5" s="1" customFormat="1" x14ac:dyDescent="0.15">
      <c r="A1246" s="4">
        <v>1244</v>
      </c>
      <c r="B1246" s="4" t="s">
        <v>18</v>
      </c>
      <c r="C1246" s="4" t="str">
        <f>"董莲英"</f>
        <v>董莲英</v>
      </c>
      <c r="D1246" s="4" t="str">
        <f>"女"</f>
        <v>女</v>
      </c>
      <c r="E1246" s="4" t="str">
        <f>"1996-02-10"</f>
        <v>1996-02-10</v>
      </c>
    </row>
    <row r="1247" spans="1:5" s="1" customFormat="1" x14ac:dyDescent="0.15">
      <c r="A1247" s="4">
        <v>1245</v>
      </c>
      <c r="B1247" s="4" t="s">
        <v>18</v>
      </c>
      <c r="C1247" s="4" t="str">
        <f>"林师云"</f>
        <v>林师云</v>
      </c>
      <c r="D1247" s="4" t="str">
        <f>"男"</f>
        <v>男</v>
      </c>
      <c r="E1247" s="4" t="str">
        <f>"1993-08-15"</f>
        <v>1993-08-15</v>
      </c>
    </row>
    <row r="1248" spans="1:5" s="1" customFormat="1" x14ac:dyDescent="0.15">
      <c r="A1248" s="4">
        <v>1246</v>
      </c>
      <c r="B1248" s="4" t="s">
        <v>18</v>
      </c>
      <c r="C1248" s="4" t="str">
        <f>"张雪"</f>
        <v>张雪</v>
      </c>
      <c r="D1248" s="4" t="str">
        <f>"女"</f>
        <v>女</v>
      </c>
      <c r="E1248" s="4" t="str">
        <f>"1994-11-15"</f>
        <v>1994-11-15</v>
      </c>
    </row>
    <row r="1249" spans="1:5" s="1" customFormat="1" x14ac:dyDescent="0.15">
      <c r="A1249" s="4">
        <v>1247</v>
      </c>
      <c r="B1249" s="4" t="s">
        <v>18</v>
      </c>
      <c r="C1249" s="4" t="str">
        <f>"郑丽波"</f>
        <v>郑丽波</v>
      </c>
      <c r="D1249" s="4" t="str">
        <f>"女"</f>
        <v>女</v>
      </c>
      <c r="E1249" s="4" t="str">
        <f>"1997-08-16"</f>
        <v>1997-08-16</v>
      </c>
    </row>
    <row r="1250" spans="1:5" s="1" customFormat="1" x14ac:dyDescent="0.15">
      <c r="A1250" s="4">
        <v>1248</v>
      </c>
      <c r="B1250" s="4" t="s">
        <v>18</v>
      </c>
      <c r="C1250" s="4" t="str">
        <f>"苏佳华"</f>
        <v>苏佳华</v>
      </c>
      <c r="D1250" s="4" t="str">
        <f>"女"</f>
        <v>女</v>
      </c>
      <c r="E1250" s="4" t="str">
        <f>"1996-12-11"</f>
        <v>1996-12-11</v>
      </c>
    </row>
    <row r="1251" spans="1:5" s="1" customFormat="1" x14ac:dyDescent="0.15">
      <c r="A1251" s="4">
        <v>1249</v>
      </c>
      <c r="B1251" s="4" t="s">
        <v>18</v>
      </c>
      <c r="C1251" s="4" t="str">
        <f>"陈秋竹"</f>
        <v>陈秋竹</v>
      </c>
      <c r="D1251" s="4" t="str">
        <f>"女"</f>
        <v>女</v>
      </c>
      <c r="E1251" s="4" t="str">
        <f>"1997-09-15"</f>
        <v>1997-09-15</v>
      </c>
    </row>
    <row r="1252" spans="1:5" s="1" customFormat="1" x14ac:dyDescent="0.15">
      <c r="A1252" s="4">
        <v>1250</v>
      </c>
      <c r="B1252" s="4" t="s">
        <v>18</v>
      </c>
      <c r="C1252" s="4" t="str">
        <f>"冼泽云"</f>
        <v>冼泽云</v>
      </c>
      <c r="D1252" s="4" t="str">
        <f>"女"</f>
        <v>女</v>
      </c>
      <c r="E1252" s="4" t="str">
        <f>"1996-08-22"</f>
        <v>1996-08-22</v>
      </c>
    </row>
    <row r="1253" spans="1:5" s="1" customFormat="1" x14ac:dyDescent="0.15">
      <c r="A1253" s="4">
        <v>1251</v>
      </c>
      <c r="B1253" s="4" t="s">
        <v>18</v>
      </c>
      <c r="C1253" s="4" t="str">
        <f>"吴丽婷"</f>
        <v>吴丽婷</v>
      </c>
      <c r="D1253" s="4" t="str">
        <f>"女"</f>
        <v>女</v>
      </c>
      <c r="E1253" s="4" t="str">
        <f>"1996-08-06"</f>
        <v>1996-08-06</v>
      </c>
    </row>
    <row r="1254" spans="1:5" s="1" customFormat="1" x14ac:dyDescent="0.15">
      <c r="A1254" s="4">
        <v>1252</v>
      </c>
      <c r="B1254" s="4" t="s">
        <v>18</v>
      </c>
      <c r="C1254" s="4" t="str">
        <f>"蔡希雪"</f>
        <v>蔡希雪</v>
      </c>
      <c r="D1254" s="4" t="str">
        <f>"女"</f>
        <v>女</v>
      </c>
      <c r="E1254" s="4" t="str">
        <f>"1998-05-31"</f>
        <v>1998-05-31</v>
      </c>
    </row>
    <row r="1255" spans="1:5" s="1" customFormat="1" x14ac:dyDescent="0.15">
      <c r="A1255" s="4">
        <v>1253</v>
      </c>
      <c r="B1255" s="4" t="s">
        <v>18</v>
      </c>
      <c r="C1255" s="4" t="str">
        <f>"黄小爱"</f>
        <v>黄小爱</v>
      </c>
      <c r="D1255" s="4" t="str">
        <f>"女"</f>
        <v>女</v>
      </c>
      <c r="E1255" s="4" t="str">
        <f>"1993-10-28"</f>
        <v>1993-10-28</v>
      </c>
    </row>
    <row r="1256" spans="1:5" s="1" customFormat="1" x14ac:dyDescent="0.15">
      <c r="A1256" s="4">
        <v>1254</v>
      </c>
      <c r="B1256" s="4" t="s">
        <v>18</v>
      </c>
      <c r="C1256" s="4" t="str">
        <f>"刘金玉"</f>
        <v>刘金玉</v>
      </c>
      <c r="D1256" s="4" t="str">
        <f>"女"</f>
        <v>女</v>
      </c>
      <c r="E1256" s="4" t="str">
        <f>"1997-07-30"</f>
        <v>1997-07-30</v>
      </c>
    </row>
    <row r="1257" spans="1:5" s="1" customFormat="1" x14ac:dyDescent="0.15">
      <c r="A1257" s="4">
        <v>1255</v>
      </c>
      <c r="B1257" s="4" t="s">
        <v>18</v>
      </c>
      <c r="C1257" s="4" t="str">
        <f>"潘丽君"</f>
        <v>潘丽君</v>
      </c>
      <c r="D1257" s="4" t="str">
        <f>"女"</f>
        <v>女</v>
      </c>
      <c r="E1257" s="4" t="str">
        <f>"1995-01-24"</f>
        <v>1995-01-24</v>
      </c>
    </row>
    <row r="1258" spans="1:5" s="1" customFormat="1" x14ac:dyDescent="0.15">
      <c r="A1258" s="4">
        <v>1256</v>
      </c>
      <c r="B1258" s="4" t="s">
        <v>18</v>
      </c>
      <c r="C1258" s="4" t="str">
        <f>"利娜"</f>
        <v>利娜</v>
      </c>
      <c r="D1258" s="4" t="str">
        <f>"女"</f>
        <v>女</v>
      </c>
      <c r="E1258" s="4" t="str">
        <f>"1997-09-28"</f>
        <v>1997-09-28</v>
      </c>
    </row>
    <row r="1259" spans="1:5" s="1" customFormat="1" x14ac:dyDescent="0.15">
      <c r="A1259" s="4">
        <v>1257</v>
      </c>
      <c r="B1259" s="4" t="s">
        <v>18</v>
      </c>
      <c r="C1259" s="4" t="str">
        <f>"祝娇艳"</f>
        <v>祝娇艳</v>
      </c>
      <c r="D1259" s="4" t="str">
        <f>"女"</f>
        <v>女</v>
      </c>
      <c r="E1259" s="4" t="str">
        <f>"1993-04-05"</f>
        <v>1993-04-05</v>
      </c>
    </row>
    <row r="1260" spans="1:5" s="1" customFormat="1" x14ac:dyDescent="0.15">
      <c r="A1260" s="4">
        <v>1258</v>
      </c>
      <c r="B1260" s="4" t="s">
        <v>18</v>
      </c>
      <c r="C1260" s="4" t="str">
        <f>"吴清妮"</f>
        <v>吴清妮</v>
      </c>
      <c r="D1260" s="4" t="str">
        <f>"女"</f>
        <v>女</v>
      </c>
      <c r="E1260" s="4" t="str">
        <f>"1995-10-25"</f>
        <v>1995-10-25</v>
      </c>
    </row>
    <row r="1261" spans="1:5" s="1" customFormat="1" x14ac:dyDescent="0.15">
      <c r="A1261" s="4">
        <v>1259</v>
      </c>
      <c r="B1261" s="4" t="s">
        <v>18</v>
      </c>
      <c r="C1261" s="4" t="str">
        <f>"邢维婷"</f>
        <v>邢维婷</v>
      </c>
      <c r="D1261" s="4" t="str">
        <f>"女"</f>
        <v>女</v>
      </c>
      <c r="E1261" s="4" t="str">
        <f>"1996-10-28"</f>
        <v>1996-10-28</v>
      </c>
    </row>
    <row r="1262" spans="1:5" s="1" customFormat="1" x14ac:dyDescent="0.15">
      <c r="A1262" s="4">
        <v>1260</v>
      </c>
      <c r="B1262" s="4" t="s">
        <v>18</v>
      </c>
      <c r="C1262" s="4" t="str">
        <f>"石文霞"</f>
        <v>石文霞</v>
      </c>
      <c r="D1262" s="4" t="str">
        <f>"女"</f>
        <v>女</v>
      </c>
      <c r="E1262" s="4" t="str">
        <f>"1997-06-20"</f>
        <v>1997-06-20</v>
      </c>
    </row>
    <row r="1263" spans="1:5" s="1" customFormat="1" x14ac:dyDescent="0.15">
      <c r="A1263" s="4">
        <v>1261</v>
      </c>
      <c r="B1263" s="4" t="s">
        <v>18</v>
      </c>
      <c r="C1263" s="4" t="str">
        <f>"祝梦婷"</f>
        <v>祝梦婷</v>
      </c>
      <c r="D1263" s="4" t="str">
        <f>"女"</f>
        <v>女</v>
      </c>
      <c r="E1263" s="4" t="str">
        <f>"1995-03-12"</f>
        <v>1995-03-12</v>
      </c>
    </row>
    <row r="1264" spans="1:5" s="1" customFormat="1" x14ac:dyDescent="0.15">
      <c r="A1264" s="4">
        <v>1262</v>
      </c>
      <c r="B1264" s="4" t="s">
        <v>18</v>
      </c>
      <c r="C1264" s="4" t="str">
        <f>"袁美焕"</f>
        <v>袁美焕</v>
      </c>
      <c r="D1264" s="4" t="str">
        <f>"女"</f>
        <v>女</v>
      </c>
      <c r="E1264" s="4" t="str">
        <f>"1992-08-19"</f>
        <v>1992-08-19</v>
      </c>
    </row>
    <row r="1265" spans="1:5" s="1" customFormat="1" x14ac:dyDescent="0.15">
      <c r="A1265" s="4">
        <v>1263</v>
      </c>
      <c r="B1265" s="4" t="s">
        <v>18</v>
      </c>
      <c r="C1265" s="4" t="str">
        <f>"文华"</f>
        <v>文华</v>
      </c>
      <c r="D1265" s="4" t="str">
        <f>"男"</f>
        <v>男</v>
      </c>
      <c r="E1265" s="4" t="str">
        <f>"1998-08-08"</f>
        <v>1998-08-08</v>
      </c>
    </row>
    <row r="1266" spans="1:5" s="1" customFormat="1" x14ac:dyDescent="0.15">
      <c r="A1266" s="4">
        <v>1264</v>
      </c>
      <c r="B1266" s="4" t="s">
        <v>18</v>
      </c>
      <c r="C1266" s="4" t="str">
        <f>"苏琼绿"</f>
        <v>苏琼绿</v>
      </c>
      <c r="D1266" s="4" t="str">
        <f>"女"</f>
        <v>女</v>
      </c>
      <c r="E1266" s="4" t="str">
        <f>"1995-08-20"</f>
        <v>1995-08-20</v>
      </c>
    </row>
    <row r="1267" spans="1:5" s="1" customFormat="1" x14ac:dyDescent="0.15">
      <c r="A1267" s="4">
        <v>1265</v>
      </c>
      <c r="B1267" s="4" t="s">
        <v>18</v>
      </c>
      <c r="C1267" s="4" t="str">
        <f>"李小闪"</f>
        <v>李小闪</v>
      </c>
      <c r="D1267" s="4" t="str">
        <f>"女"</f>
        <v>女</v>
      </c>
      <c r="E1267" s="4" t="str">
        <f>"1997-03-14"</f>
        <v>1997-03-14</v>
      </c>
    </row>
    <row r="1268" spans="1:5" s="1" customFormat="1" x14ac:dyDescent="0.15">
      <c r="A1268" s="4">
        <v>1266</v>
      </c>
      <c r="B1268" s="4" t="s">
        <v>18</v>
      </c>
      <c r="C1268" s="4" t="str">
        <f>"张莉"</f>
        <v>张莉</v>
      </c>
      <c r="D1268" s="4" t="str">
        <f>"女"</f>
        <v>女</v>
      </c>
      <c r="E1268" s="4" t="str">
        <f>"1996-07-22"</f>
        <v>1996-07-22</v>
      </c>
    </row>
    <row r="1269" spans="1:5" s="1" customFormat="1" x14ac:dyDescent="0.15">
      <c r="A1269" s="4">
        <v>1267</v>
      </c>
      <c r="B1269" s="4" t="s">
        <v>18</v>
      </c>
      <c r="C1269" s="4" t="str">
        <f>"郭坤女"</f>
        <v>郭坤女</v>
      </c>
      <c r="D1269" s="4" t="str">
        <f>"女"</f>
        <v>女</v>
      </c>
      <c r="E1269" s="4" t="str">
        <f>"1996-12-07"</f>
        <v>1996-12-07</v>
      </c>
    </row>
    <row r="1270" spans="1:5" s="1" customFormat="1" x14ac:dyDescent="0.15">
      <c r="A1270" s="4">
        <v>1268</v>
      </c>
      <c r="B1270" s="4" t="s">
        <v>18</v>
      </c>
      <c r="C1270" s="4" t="str">
        <f>"许月辽"</f>
        <v>许月辽</v>
      </c>
      <c r="D1270" s="4" t="str">
        <f>"女"</f>
        <v>女</v>
      </c>
      <c r="E1270" s="4" t="str">
        <f>"1993-10-23"</f>
        <v>1993-10-23</v>
      </c>
    </row>
    <row r="1271" spans="1:5" s="1" customFormat="1" x14ac:dyDescent="0.15">
      <c r="A1271" s="4">
        <v>1269</v>
      </c>
      <c r="B1271" s="4" t="s">
        <v>18</v>
      </c>
      <c r="C1271" s="4" t="str">
        <f>"王素媚"</f>
        <v>王素媚</v>
      </c>
      <c r="D1271" s="4" t="str">
        <f>"女"</f>
        <v>女</v>
      </c>
      <c r="E1271" s="4" t="str">
        <f>"1995-11-16"</f>
        <v>1995-11-16</v>
      </c>
    </row>
    <row r="1272" spans="1:5" s="1" customFormat="1" x14ac:dyDescent="0.15">
      <c r="A1272" s="4">
        <v>1270</v>
      </c>
      <c r="B1272" s="4" t="s">
        <v>18</v>
      </c>
      <c r="C1272" s="4" t="str">
        <f>"梁那"</f>
        <v>梁那</v>
      </c>
      <c r="D1272" s="4" t="str">
        <f>"女"</f>
        <v>女</v>
      </c>
      <c r="E1272" s="4" t="str">
        <f>"1996-12-10"</f>
        <v>1996-12-10</v>
      </c>
    </row>
    <row r="1273" spans="1:5" s="1" customFormat="1" x14ac:dyDescent="0.15">
      <c r="A1273" s="4">
        <v>1271</v>
      </c>
      <c r="B1273" s="4" t="s">
        <v>18</v>
      </c>
      <c r="C1273" s="4" t="str">
        <f>"羊高联"</f>
        <v>羊高联</v>
      </c>
      <c r="D1273" s="4" t="str">
        <f>"女"</f>
        <v>女</v>
      </c>
      <c r="E1273" s="4" t="str">
        <f>"1996-05-16"</f>
        <v>1996-05-16</v>
      </c>
    </row>
    <row r="1274" spans="1:5" s="1" customFormat="1" x14ac:dyDescent="0.15">
      <c r="A1274" s="4">
        <v>1272</v>
      </c>
      <c r="B1274" s="4" t="s">
        <v>18</v>
      </c>
      <c r="C1274" s="4" t="str">
        <f>"徐欢"</f>
        <v>徐欢</v>
      </c>
      <c r="D1274" s="4" t="str">
        <f>"女"</f>
        <v>女</v>
      </c>
      <c r="E1274" s="4" t="str">
        <f>"1997-02-25"</f>
        <v>1997-02-25</v>
      </c>
    </row>
    <row r="1275" spans="1:5" s="1" customFormat="1" x14ac:dyDescent="0.15">
      <c r="A1275" s="4">
        <v>1273</v>
      </c>
      <c r="B1275" s="4" t="s">
        <v>18</v>
      </c>
      <c r="C1275" s="4" t="str">
        <f>"文畅桃"</f>
        <v>文畅桃</v>
      </c>
      <c r="D1275" s="4" t="str">
        <f>"女"</f>
        <v>女</v>
      </c>
      <c r="E1275" s="4" t="str">
        <f>"1994-06-20"</f>
        <v>1994-06-20</v>
      </c>
    </row>
    <row r="1276" spans="1:5" s="1" customFormat="1" x14ac:dyDescent="0.15">
      <c r="A1276" s="4">
        <v>1274</v>
      </c>
      <c r="B1276" s="4" t="s">
        <v>18</v>
      </c>
      <c r="C1276" s="4" t="str">
        <f>"蔚佳欣"</f>
        <v>蔚佳欣</v>
      </c>
      <c r="D1276" s="4" t="str">
        <f>"女"</f>
        <v>女</v>
      </c>
      <c r="E1276" s="4" t="str">
        <f>"1995-11-22"</f>
        <v>1995-11-22</v>
      </c>
    </row>
    <row r="1277" spans="1:5" s="1" customFormat="1" x14ac:dyDescent="0.15">
      <c r="A1277" s="4">
        <v>1275</v>
      </c>
      <c r="B1277" s="4" t="s">
        <v>18</v>
      </c>
      <c r="C1277" s="4" t="str">
        <f>"赵泽"</f>
        <v>赵泽</v>
      </c>
      <c r="D1277" s="4" t="str">
        <f>"男"</f>
        <v>男</v>
      </c>
      <c r="E1277" s="4" t="str">
        <f>"1995-08-02"</f>
        <v>1995-08-02</v>
      </c>
    </row>
    <row r="1278" spans="1:5" s="1" customFormat="1" x14ac:dyDescent="0.15">
      <c r="A1278" s="4">
        <v>1276</v>
      </c>
      <c r="B1278" s="4" t="s">
        <v>18</v>
      </c>
      <c r="C1278" s="4" t="str">
        <f>"陈娜"</f>
        <v>陈娜</v>
      </c>
      <c r="D1278" s="4" t="str">
        <f>"女"</f>
        <v>女</v>
      </c>
      <c r="E1278" s="4" t="str">
        <f>"1995-02-28"</f>
        <v>1995-02-28</v>
      </c>
    </row>
    <row r="1279" spans="1:5" s="1" customFormat="1" x14ac:dyDescent="0.15">
      <c r="A1279" s="4">
        <v>1277</v>
      </c>
      <c r="B1279" s="4" t="s">
        <v>18</v>
      </c>
      <c r="C1279" s="4" t="str">
        <f>"黎美愉"</f>
        <v>黎美愉</v>
      </c>
      <c r="D1279" s="4" t="str">
        <f>"女"</f>
        <v>女</v>
      </c>
      <c r="E1279" s="4" t="str">
        <f>"1998-10-10"</f>
        <v>1998-10-10</v>
      </c>
    </row>
    <row r="1280" spans="1:5" s="1" customFormat="1" x14ac:dyDescent="0.15">
      <c r="A1280" s="4">
        <v>1278</v>
      </c>
      <c r="B1280" s="4" t="s">
        <v>18</v>
      </c>
      <c r="C1280" s="4" t="str">
        <f>"王彩虹"</f>
        <v>王彩虹</v>
      </c>
      <c r="D1280" s="4" t="str">
        <f>"女"</f>
        <v>女</v>
      </c>
      <c r="E1280" s="4" t="str">
        <f>"1994-10-20"</f>
        <v>1994-10-20</v>
      </c>
    </row>
    <row r="1281" spans="1:5" s="1" customFormat="1" x14ac:dyDescent="0.15">
      <c r="A1281" s="4">
        <v>1279</v>
      </c>
      <c r="B1281" s="4" t="s">
        <v>18</v>
      </c>
      <c r="C1281" s="4" t="str">
        <f>"黄婕妤"</f>
        <v>黄婕妤</v>
      </c>
      <c r="D1281" s="4" t="str">
        <f>"女"</f>
        <v>女</v>
      </c>
      <c r="E1281" s="4" t="str">
        <f>"1999-11-03"</f>
        <v>1999-11-03</v>
      </c>
    </row>
    <row r="1282" spans="1:5" s="1" customFormat="1" x14ac:dyDescent="0.15">
      <c r="A1282" s="4">
        <v>1280</v>
      </c>
      <c r="B1282" s="4" t="s">
        <v>18</v>
      </c>
      <c r="C1282" s="4" t="str">
        <f>"劳咪咪"</f>
        <v>劳咪咪</v>
      </c>
      <c r="D1282" s="4" t="str">
        <f>"女"</f>
        <v>女</v>
      </c>
      <c r="E1282" s="4" t="str">
        <f>"1995-10-21"</f>
        <v>1995-10-21</v>
      </c>
    </row>
    <row r="1283" spans="1:5" s="1" customFormat="1" x14ac:dyDescent="0.15">
      <c r="A1283" s="4">
        <v>1281</v>
      </c>
      <c r="B1283" s="4" t="s">
        <v>18</v>
      </c>
      <c r="C1283" s="4" t="str">
        <f>"卓益丽"</f>
        <v>卓益丽</v>
      </c>
      <c r="D1283" s="4" t="str">
        <f>"女"</f>
        <v>女</v>
      </c>
      <c r="E1283" s="4" t="str">
        <f>"1994-09-08"</f>
        <v>1994-09-08</v>
      </c>
    </row>
    <row r="1284" spans="1:5" s="1" customFormat="1" x14ac:dyDescent="0.15">
      <c r="A1284" s="4">
        <v>1282</v>
      </c>
      <c r="B1284" s="4" t="s">
        <v>18</v>
      </c>
      <c r="C1284" s="4" t="str">
        <f>"吴兰秋"</f>
        <v>吴兰秋</v>
      </c>
      <c r="D1284" s="4" t="str">
        <f>"女"</f>
        <v>女</v>
      </c>
      <c r="E1284" s="4" t="str">
        <f>"1997-09-07"</f>
        <v>1997-09-07</v>
      </c>
    </row>
    <row r="1285" spans="1:5" s="1" customFormat="1" x14ac:dyDescent="0.15">
      <c r="A1285" s="4">
        <v>1283</v>
      </c>
      <c r="B1285" s="4" t="s">
        <v>18</v>
      </c>
      <c r="C1285" s="4" t="str">
        <f>"吴用短"</f>
        <v>吴用短</v>
      </c>
      <c r="D1285" s="4" t="str">
        <f>"女"</f>
        <v>女</v>
      </c>
      <c r="E1285" s="4" t="str">
        <f>"1996-12-04"</f>
        <v>1996-12-04</v>
      </c>
    </row>
    <row r="1286" spans="1:5" s="1" customFormat="1" x14ac:dyDescent="0.15">
      <c r="A1286" s="4">
        <v>1284</v>
      </c>
      <c r="B1286" s="4" t="s">
        <v>18</v>
      </c>
      <c r="C1286" s="4" t="str">
        <f>"李军联"</f>
        <v>李军联</v>
      </c>
      <c r="D1286" s="4" t="str">
        <f>"女"</f>
        <v>女</v>
      </c>
      <c r="E1286" s="4" t="str">
        <f>"1995-09-21"</f>
        <v>1995-09-21</v>
      </c>
    </row>
    <row r="1287" spans="1:5" s="1" customFormat="1" x14ac:dyDescent="0.15">
      <c r="A1287" s="4">
        <v>1285</v>
      </c>
      <c r="B1287" s="4" t="s">
        <v>18</v>
      </c>
      <c r="C1287" s="4" t="str">
        <f>"关亚婷"</f>
        <v>关亚婷</v>
      </c>
      <c r="D1287" s="4" t="str">
        <f>"女"</f>
        <v>女</v>
      </c>
      <c r="E1287" s="4" t="str">
        <f>"1997-06-12"</f>
        <v>1997-06-12</v>
      </c>
    </row>
    <row r="1288" spans="1:5" s="1" customFormat="1" x14ac:dyDescent="0.15">
      <c r="A1288" s="4">
        <v>1286</v>
      </c>
      <c r="B1288" s="4" t="s">
        <v>18</v>
      </c>
      <c r="C1288" s="4" t="str">
        <f>"张海琴"</f>
        <v>张海琴</v>
      </c>
      <c r="D1288" s="4" t="str">
        <f>"女"</f>
        <v>女</v>
      </c>
      <c r="E1288" s="4" t="str">
        <f>"1996-09-15"</f>
        <v>1996-09-15</v>
      </c>
    </row>
    <row r="1289" spans="1:5" s="1" customFormat="1" x14ac:dyDescent="0.15">
      <c r="A1289" s="4">
        <v>1287</v>
      </c>
      <c r="B1289" s="4" t="s">
        <v>21</v>
      </c>
      <c r="C1289" s="4" t="str">
        <f>"林高茹"</f>
        <v>林高茹</v>
      </c>
      <c r="D1289" s="4" t="str">
        <f>"女"</f>
        <v>女</v>
      </c>
      <c r="E1289" s="4" t="str">
        <f>"1994-11-11"</f>
        <v>1994-11-11</v>
      </c>
    </row>
    <row r="1290" spans="1:5" s="1" customFormat="1" x14ac:dyDescent="0.15">
      <c r="A1290" s="4">
        <v>1288</v>
      </c>
      <c r="B1290" s="4" t="s">
        <v>21</v>
      </c>
      <c r="C1290" s="4" t="str">
        <f>"符梅燕"</f>
        <v>符梅燕</v>
      </c>
      <c r="D1290" s="4" t="str">
        <f>"女"</f>
        <v>女</v>
      </c>
      <c r="E1290" s="4" t="str">
        <f>"1995-10-05"</f>
        <v>1995-10-05</v>
      </c>
    </row>
    <row r="1291" spans="1:5" s="1" customFormat="1" x14ac:dyDescent="0.15">
      <c r="A1291" s="4">
        <v>1289</v>
      </c>
      <c r="B1291" s="4" t="s">
        <v>21</v>
      </c>
      <c r="C1291" s="4" t="str">
        <f>"林小琴"</f>
        <v>林小琴</v>
      </c>
      <c r="D1291" s="4" t="str">
        <f>"女"</f>
        <v>女</v>
      </c>
      <c r="E1291" s="4" t="str">
        <f>"1998-01-07"</f>
        <v>1998-01-07</v>
      </c>
    </row>
    <row r="1292" spans="1:5" s="1" customFormat="1" x14ac:dyDescent="0.15">
      <c r="A1292" s="4">
        <v>1290</v>
      </c>
      <c r="B1292" s="4" t="s">
        <v>21</v>
      </c>
      <c r="C1292" s="4" t="str">
        <f>"胡月"</f>
        <v>胡月</v>
      </c>
      <c r="D1292" s="4" t="str">
        <f>"女"</f>
        <v>女</v>
      </c>
      <c r="E1292" s="4" t="str">
        <f>"1998-05-03"</f>
        <v>1998-05-03</v>
      </c>
    </row>
    <row r="1293" spans="1:5" s="1" customFormat="1" x14ac:dyDescent="0.15">
      <c r="A1293" s="4">
        <v>1291</v>
      </c>
      <c r="B1293" s="4" t="s">
        <v>21</v>
      </c>
      <c r="C1293" s="4" t="str">
        <f>"邢贞苗"</f>
        <v>邢贞苗</v>
      </c>
      <c r="D1293" s="4" t="str">
        <f>"女"</f>
        <v>女</v>
      </c>
      <c r="E1293" s="4" t="str">
        <f>"1995-06-14"</f>
        <v>1995-06-14</v>
      </c>
    </row>
    <row r="1294" spans="1:5" s="1" customFormat="1" x14ac:dyDescent="0.15">
      <c r="A1294" s="4">
        <v>1292</v>
      </c>
      <c r="B1294" s="4" t="s">
        <v>21</v>
      </c>
      <c r="C1294" s="4" t="str">
        <f>"林慧敏"</f>
        <v>林慧敏</v>
      </c>
      <c r="D1294" s="4" t="str">
        <f>"女"</f>
        <v>女</v>
      </c>
      <c r="E1294" s="4" t="str">
        <f>"1998-09-14"</f>
        <v>1998-09-14</v>
      </c>
    </row>
    <row r="1295" spans="1:5" s="1" customFormat="1" x14ac:dyDescent="0.15">
      <c r="A1295" s="4">
        <v>1293</v>
      </c>
      <c r="B1295" s="4" t="s">
        <v>21</v>
      </c>
      <c r="C1295" s="4" t="str">
        <f>"刘发因"</f>
        <v>刘发因</v>
      </c>
      <c r="D1295" s="4" t="str">
        <f>"女"</f>
        <v>女</v>
      </c>
      <c r="E1295" s="4" t="str">
        <f>"1994-10-08"</f>
        <v>1994-10-08</v>
      </c>
    </row>
    <row r="1296" spans="1:5" s="1" customFormat="1" x14ac:dyDescent="0.15">
      <c r="A1296" s="4">
        <v>1294</v>
      </c>
      <c r="B1296" s="4" t="s">
        <v>21</v>
      </c>
      <c r="C1296" s="4" t="str">
        <f>"陈晶瑜"</f>
        <v>陈晶瑜</v>
      </c>
      <c r="D1296" s="4" t="str">
        <f>"女"</f>
        <v>女</v>
      </c>
      <c r="E1296" s="4" t="str">
        <f>"1998-09-05"</f>
        <v>1998-09-05</v>
      </c>
    </row>
    <row r="1297" spans="1:5" s="1" customFormat="1" x14ac:dyDescent="0.15">
      <c r="A1297" s="4">
        <v>1295</v>
      </c>
      <c r="B1297" s="4" t="s">
        <v>21</v>
      </c>
      <c r="C1297" s="4" t="str">
        <f>"唐源旺"</f>
        <v>唐源旺</v>
      </c>
      <c r="D1297" s="4" t="str">
        <f>"男"</f>
        <v>男</v>
      </c>
      <c r="E1297" s="4" t="str">
        <f>"1994-08-08"</f>
        <v>1994-08-08</v>
      </c>
    </row>
    <row r="1298" spans="1:5" s="1" customFormat="1" x14ac:dyDescent="0.15">
      <c r="A1298" s="4">
        <v>1296</v>
      </c>
      <c r="B1298" s="4" t="s">
        <v>21</v>
      </c>
      <c r="C1298" s="4" t="str">
        <f>"陈晓丹"</f>
        <v>陈晓丹</v>
      </c>
      <c r="D1298" s="4" t="str">
        <f>"女"</f>
        <v>女</v>
      </c>
      <c r="E1298" s="4" t="str">
        <f>"1998-02-20"</f>
        <v>1998-02-20</v>
      </c>
    </row>
    <row r="1299" spans="1:5" s="1" customFormat="1" x14ac:dyDescent="0.15">
      <c r="A1299" s="4">
        <v>1297</v>
      </c>
      <c r="B1299" s="4" t="s">
        <v>21</v>
      </c>
      <c r="C1299" s="4" t="str">
        <f>"任婉瑜"</f>
        <v>任婉瑜</v>
      </c>
      <c r="D1299" s="4" t="str">
        <f>"女"</f>
        <v>女</v>
      </c>
      <c r="E1299" s="4" t="str">
        <f>"1996-07-03"</f>
        <v>1996-07-03</v>
      </c>
    </row>
    <row r="1300" spans="1:5" s="1" customFormat="1" x14ac:dyDescent="0.15">
      <c r="A1300" s="4">
        <v>1298</v>
      </c>
      <c r="B1300" s="4" t="s">
        <v>21</v>
      </c>
      <c r="C1300" s="4" t="str">
        <f>"陈清柳"</f>
        <v>陈清柳</v>
      </c>
      <c r="D1300" s="4" t="str">
        <f>"女"</f>
        <v>女</v>
      </c>
      <c r="E1300" s="4" t="str">
        <f>"1996-11-14"</f>
        <v>1996-11-14</v>
      </c>
    </row>
    <row r="1301" spans="1:5" s="1" customFormat="1" x14ac:dyDescent="0.15">
      <c r="A1301" s="4">
        <v>1299</v>
      </c>
      <c r="B1301" s="4" t="s">
        <v>21</v>
      </c>
      <c r="C1301" s="4" t="str">
        <f>"曾家琼"</f>
        <v>曾家琼</v>
      </c>
      <c r="D1301" s="4" t="str">
        <f>"女"</f>
        <v>女</v>
      </c>
      <c r="E1301" s="4" t="str">
        <f>"1994-09-15"</f>
        <v>1994-09-15</v>
      </c>
    </row>
    <row r="1302" spans="1:5" s="1" customFormat="1" x14ac:dyDescent="0.15">
      <c r="A1302" s="4">
        <v>1300</v>
      </c>
      <c r="B1302" s="4" t="s">
        <v>21</v>
      </c>
      <c r="C1302" s="4" t="str">
        <f>"容健巧"</f>
        <v>容健巧</v>
      </c>
      <c r="D1302" s="4" t="str">
        <f>"女"</f>
        <v>女</v>
      </c>
      <c r="E1302" s="4" t="str">
        <f>"1997-04-09"</f>
        <v>1997-04-09</v>
      </c>
    </row>
    <row r="1303" spans="1:5" s="1" customFormat="1" x14ac:dyDescent="0.15">
      <c r="A1303" s="4">
        <v>1301</v>
      </c>
      <c r="B1303" s="4" t="s">
        <v>21</v>
      </c>
      <c r="C1303" s="4" t="str">
        <f>"吴青"</f>
        <v>吴青</v>
      </c>
      <c r="D1303" s="4" t="str">
        <f>"女"</f>
        <v>女</v>
      </c>
      <c r="E1303" s="4" t="str">
        <f>"1995-11-25"</f>
        <v>1995-11-25</v>
      </c>
    </row>
    <row r="1304" spans="1:5" s="1" customFormat="1" x14ac:dyDescent="0.15">
      <c r="A1304" s="4">
        <v>1302</v>
      </c>
      <c r="B1304" s="4" t="s">
        <v>21</v>
      </c>
      <c r="C1304" s="4" t="str">
        <f>"冯欢"</f>
        <v>冯欢</v>
      </c>
      <c r="D1304" s="4" t="str">
        <f>"女"</f>
        <v>女</v>
      </c>
      <c r="E1304" s="4" t="str">
        <f>"1996-06-14"</f>
        <v>1996-06-14</v>
      </c>
    </row>
    <row r="1305" spans="1:5" s="1" customFormat="1" x14ac:dyDescent="0.15">
      <c r="A1305" s="4">
        <v>1303</v>
      </c>
      <c r="B1305" s="4" t="s">
        <v>21</v>
      </c>
      <c r="C1305" s="4" t="str">
        <f>"詹尊宇"</f>
        <v>詹尊宇</v>
      </c>
      <c r="D1305" s="4" t="str">
        <f>"男"</f>
        <v>男</v>
      </c>
      <c r="E1305" s="4" t="str">
        <f>"1995-06-14"</f>
        <v>1995-06-14</v>
      </c>
    </row>
    <row r="1306" spans="1:5" s="1" customFormat="1" x14ac:dyDescent="0.15">
      <c r="A1306" s="4">
        <v>1304</v>
      </c>
      <c r="B1306" s="4" t="s">
        <v>21</v>
      </c>
      <c r="C1306" s="4" t="str">
        <f>"何桂月"</f>
        <v>何桂月</v>
      </c>
      <c r="D1306" s="4" t="str">
        <f>"女"</f>
        <v>女</v>
      </c>
      <c r="E1306" s="4" t="str">
        <f>"1995-04-05"</f>
        <v>1995-04-05</v>
      </c>
    </row>
    <row r="1307" spans="1:5" s="1" customFormat="1" x14ac:dyDescent="0.15">
      <c r="A1307" s="4">
        <v>1305</v>
      </c>
      <c r="B1307" s="4" t="s">
        <v>21</v>
      </c>
      <c r="C1307" s="4" t="str">
        <f>"赵潇侣"</f>
        <v>赵潇侣</v>
      </c>
      <c r="D1307" s="4" t="str">
        <f>"女"</f>
        <v>女</v>
      </c>
      <c r="E1307" s="4" t="str">
        <f>"1995-02-14"</f>
        <v>1995-02-14</v>
      </c>
    </row>
    <row r="1308" spans="1:5" s="1" customFormat="1" x14ac:dyDescent="0.15">
      <c r="A1308" s="4">
        <v>1306</v>
      </c>
      <c r="B1308" s="4" t="s">
        <v>21</v>
      </c>
      <c r="C1308" s="4" t="str">
        <f>"符蕊"</f>
        <v>符蕊</v>
      </c>
      <c r="D1308" s="4" t="str">
        <f>"女"</f>
        <v>女</v>
      </c>
      <c r="E1308" s="4" t="str">
        <f>"1997-06-28"</f>
        <v>1997-06-28</v>
      </c>
    </row>
    <row r="1309" spans="1:5" s="1" customFormat="1" x14ac:dyDescent="0.15">
      <c r="A1309" s="4">
        <v>1307</v>
      </c>
      <c r="B1309" s="4" t="s">
        <v>21</v>
      </c>
      <c r="C1309" s="4" t="str">
        <f>"孙桂萍"</f>
        <v>孙桂萍</v>
      </c>
      <c r="D1309" s="4" t="str">
        <f>"女"</f>
        <v>女</v>
      </c>
      <c r="E1309" s="4" t="str">
        <f>"1998-04-14"</f>
        <v>1998-04-14</v>
      </c>
    </row>
    <row r="1310" spans="1:5" s="1" customFormat="1" x14ac:dyDescent="0.15">
      <c r="A1310" s="4">
        <v>1308</v>
      </c>
      <c r="B1310" s="4" t="s">
        <v>21</v>
      </c>
      <c r="C1310" s="4" t="str">
        <f>"吴金梅"</f>
        <v>吴金梅</v>
      </c>
      <c r="D1310" s="4" t="str">
        <f>"女"</f>
        <v>女</v>
      </c>
      <c r="E1310" s="4" t="str">
        <f>"1992-02-08"</f>
        <v>1992-02-08</v>
      </c>
    </row>
    <row r="1311" spans="1:5" s="1" customFormat="1" x14ac:dyDescent="0.15">
      <c r="A1311" s="4">
        <v>1309</v>
      </c>
      <c r="B1311" s="4" t="s">
        <v>21</v>
      </c>
      <c r="C1311" s="4" t="str">
        <f>"卢葵"</f>
        <v>卢葵</v>
      </c>
      <c r="D1311" s="4" t="str">
        <f>"女"</f>
        <v>女</v>
      </c>
      <c r="E1311" s="4" t="str">
        <f>"1998-04-29"</f>
        <v>1998-04-29</v>
      </c>
    </row>
    <row r="1312" spans="1:5" s="1" customFormat="1" x14ac:dyDescent="0.15">
      <c r="A1312" s="4">
        <v>1310</v>
      </c>
      <c r="B1312" s="4" t="s">
        <v>21</v>
      </c>
      <c r="C1312" s="4" t="str">
        <f>"赵琳"</f>
        <v>赵琳</v>
      </c>
      <c r="D1312" s="4" t="str">
        <f>"女"</f>
        <v>女</v>
      </c>
      <c r="E1312" s="4" t="str">
        <f>"1998-04-20"</f>
        <v>1998-04-20</v>
      </c>
    </row>
    <row r="1313" spans="1:5" s="1" customFormat="1" x14ac:dyDescent="0.15">
      <c r="A1313" s="4">
        <v>1311</v>
      </c>
      <c r="B1313" s="4" t="s">
        <v>21</v>
      </c>
      <c r="C1313" s="4" t="str">
        <f>"符少颖"</f>
        <v>符少颖</v>
      </c>
      <c r="D1313" s="4" t="str">
        <f>"女"</f>
        <v>女</v>
      </c>
      <c r="E1313" s="4" t="str">
        <f>"1997-09-09"</f>
        <v>1997-09-09</v>
      </c>
    </row>
    <row r="1314" spans="1:5" s="1" customFormat="1" x14ac:dyDescent="0.15">
      <c r="A1314" s="4">
        <v>1312</v>
      </c>
      <c r="B1314" s="4" t="s">
        <v>21</v>
      </c>
      <c r="C1314" s="4" t="str">
        <f>"高晓情"</f>
        <v>高晓情</v>
      </c>
      <c r="D1314" s="4" t="str">
        <f>"女"</f>
        <v>女</v>
      </c>
      <c r="E1314" s="4" t="str">
        <f>"1995-03-12"</f>
        <v>1995-03-12</v>
      </c>
    </row>
    <row r="1315" spans="1:5" s="1" customFormat="1" x14ac:dyDescent="0.15">
      <c r="A1315" s="4">
        <v>1313</v>
      </c>
      <c r="B1315" s="4" t="s">
        <v>21</v>
      </c>
      <c r="C1315" s="4" t="str">
        <f>"郑敏"</f>
        <v>郑敏</v>
      </c>
      <c r="D1315" s="4" t="str">
        <f>"女"</f>
        <v>女</v>
      </c>
      <c r="E1315" s="4" t="str">
        <f>"1997-07-19"</f>
        <v>1997-07-19</v>
      </c>
    </row>
    <row r="1316" spans="1:5" s="1" customFormat="1" x14ac:dyDescent="0.15">
      <c r="A1316" s="4">
        <v>1314</v>
      </c>
      <c r="B1316" s="4" t="s">
        <v>21</v>
      </c>
      <c r="C1316" s="4" t="str">
        <f>"王慧明"</f>
        <v>王慧明</v>
      </c>
      <c r="D1316" s="4" t="str">
        <f>"女"</f>
        <v>女</v>
      </c>
      <c r="E1316" s="4" t="str">
        <f>"1996-08-30"</f>
        <v>1996-08-30</v>
      </c>
    </row>
    <row r="1317" spans="1:5" s="1" customFormat="1" x14ac:dyDescent="0.15">
      <c r="A1317" s="4">
        <v>1315</v>
      </c>
      <c r="B1317" s="4" t="s">
        <v>21</v>
      </c>
      <c r="C1317" s="4" t="str">
        <f>"陈娇凤"</f>
        <v>陈娇凤</v>
      </c>
      <c r="D1317" s="4" t="str">
        <f>"女"</f>
        <v>女</v>
      </c>
      <c r="E1317" s="4" t="str">
        <f>"1993-02-28"</f>
        <v>1993-02-28</v>
      </c>
    </row>
    <row r="1318" spans="1:5" s="1" customFormat="1" x14ac:dyDescent="0.15">
      <c r="A1318" s="4">
        <v>1316</v>
      </c>
      <c r="B1318" s="4" t="s">
        <v>21</v>
      </c>
      <c r="C1318" s="4" t="str">
        <f>"黄花瑞"</f>
        <v>黄花瑞</v>
      </c>
      <c r="D1318" s="4" t="str">
        <f>"女"</f>
        <v>女</v>
      </c>
      <c r="E1318" s="4" t="str">
        <f>"1992-11-11"</f>
        <v>1992-11-11</v>
      </c>
    </row>
    <row r="1319" spans="1:5" s="1" customFormat="1" x14ac:dyDescent="0.15">
      <c r="A1319" s="4">
        <v>1317</v>
      </c>
      <c r="B1319" s="4" t="s">
        <v>21</v>
      </c>
      <c r="C1319" s="4" t="str">
        <f>"戴淑玲"</f>
        <v>戴淑玲</v>
      </c>
      <c r="D1319" s="4" t="str">
        <f>"女"</f>
        <v>女</v>
      </c>
      <c r="E1319" s="4" t="str">
        <f>"1997-04-23"</f>
        <v>1997-04-23</v>
      </c>
    </row>
    <row r="1320" spans="1:5" s="1" customFormat="1" x14ac:dyDescent="0.15">
      <c r="A1320" s="4">
        <v>1318</v>
      </c>
      <c r="B1320" s="4" t="s">
        <v>21</v>
      </c>
      <c r="C1320" s="4" t="str">
        <f>"李巍"</f>
        <v>李巍</v>
      </c>
      <c r="D1320" s="4" t="str">
        <f>"女"</f>
        <v>女</v>
      </c>
      <c r="E1320" s="4" t="str">
        <f>"1996-03-12"</f>
        <v>1996-03-12</v>
      </c>
    </row>
    <row r="1321" spans="1:5" s="1" customFormat="1" x14ac:dyDescent="0.15">
      <c r="A1321" s="4">
        <v>1319</v>
      </c>
      <c r="B1321" s="4" t="s">
        <v>21</v>
      </c>
      <c r="C1321" s="4" t="str">
        <f>"王世丽"</f>
        <v>王世丽</v>
      </c>
      <c r="D1321" s="4" t="str">
        <f>"女"</f>
        <v>女</v>
      </c>
      <c r="E1321" s="4" t="str">
        <f>"1996-03-16"</f>
        <v>1996-03-16</v>
      </c>
    </row>
    <row r="1322" spans="1:5" s="1" customFormat="1" x14ac:dyDescent="0.15">
      <c r="A1322" s="4">
        <v>1320</v>
      </c>
      <c r="B1322" s="4" t="s">
        <v>21</v>
      </c>
      <c r="C1322" s="4" t="str">
        <f>"易灵雯"</f>
        <v>易灵雯</v>
      </c>
      <c r="D1322" s="4" t="str">
        <f>"女"</f>
        <v>女</v>
      </c>
      <c r="E1322" s="4" t="str">
        <f>"1995-08-01"</f>
        <v>1995-08-01</v>
      </c>
    </row>
    <row r="1323" spans="1:5" s="1" customFormat="1" x14ac:dyDescent="0.15">
      <c r="A1323" s="4">
        <v>1321</v>
      </c>
      <c r="B1323" s="4" t="s">
        <v>21</v>
      </c>
      <c r="C1323" s="4" t="str">
        <f>"陈韵"</f>
        <v>陈韵</v>
      </c>
      <c r="D1323" s="4" t="str">
        <f>"女"</f>
        <v>女</v>
      </c>
      <c r="E1323" s="4" t="str">
        <f>"1998-09-07"</f>
        <v>1998-09-07</v>
      </c>
    </row>
    <row r="1324" spans="1:5" s="1" customFormat="1" x14ac:dyDescent="0.15">
      <c r="A1324" s="4">
        <v>1322</v>
      </c>
      <c r="B1324" s="4" t="s">
        <v>21</v>
      </c>
      <c r="C1324" s="4" t="str">
        <f>"杨小丹"</f>
        <v>杨小丹</v>
      </c>
      <c r="D1324" s="4" t="str">
        <f>"女"</f>
        <v>女</v>
      </c>
      <c r="E1324" s="4" t="str">
        <f>"1995-06-19"</f>
        <v>1995-06-19</v>
      </c>
    </row>
    <row r="1325" spans="1:5" s="1" customFormat="1" x14ac:dyDescent="0.15">
      <c r="A1325" s="4">
        <v>1323</v>
      </c>
      <c r="B1325" s="4" t="s">
        <v>21</v>
      </c>
      <c r="C1325" s="4" t="str">
        <f>"符小青"</f>
        <v>符小青</v>
      </c>
      <c r="D1325" s="4" t="str">
        <f>"女"</f>
        <v>女</v>
      </c>
      <c r="E1325" s="4" t="str">
        <f>"1998-01-28"</f>
        <v>1998-01-28</v>
      </c>
    </row>
    <row r="1326" spans="1:5" s="1" customFormat="1" x14ac:dyDescent="0.15">
      <c r="A1326" s="4">
        <v>1324</v>
      </c>
      <c r="B1326" s="4" t="s">
        <v>21</v>
      </c>
      <c r="C1326" s="4" t="str">
        <f>"钟梦嘉"</f>
        <v>钟梦嘉</v>
      </c>
      <c r="D1326" s="4" t="str">
        <f>"女"</f>
        <v>女</v>
      </c>
      <c r="E1326" s="4" t="str">
        <f>"1995-08-13"</f>
        <v>1995-08-13</v>
      </c>
    </row>
    <row r="1327" spans="1:5" s="1" customFormat="1" x14ac:dyDescent="0.15">
      <c r="A1327" s="4">
        <v>1325</v>
      </c>
      <c r="B1327" s="4" t="s">
        <v>21</v>
      </c>
      <c r="C1327" s="4" t="str">
        <f>"符仁杏"</f>
        <v>符仁杏</v>
      </c>
      <c r="D1327" s="4" t="str">
        <f>"女"</f>
        <v>女</v>
      </c>
      <c r="E1327" s="4" t="str">
        <f>"1996-05-21"</f>
        <v>1996-05-21</v>
      </c>
    </row>
    <row r="1328" spans="1:5" s="1" customFormat="1" x14ac:dyDescent="0.15">
      <c r="A1328" s="4">
        <v>1326</v>
      </c>
      <c r="B1328" s="4" t="s">
        <v>21</v>
      </c>
      <c r="C1328" s="4" t="str">
        <f>"苏海媚"</f>
        <v>苏海媚</v>
      </c>
      <c r="D1328" s="4" t="str">
        <f>"女"</f>
        <v>女</v>
      </c>
      <c r="E1328" s="4" t="str">
        <f>"1997-01-03"</f>
        <v>1997-01-03</v>
      </c>
    </row>
    <row r="1329" spans="1:5" s="1" customFormat="1" x14ac:dyDescent="0.15">
      <c r="A1329" s="4">
        <v>1327</v>
      </c>
      <c r="B1329" s="4" t="s">
        <v>21</v>
      </c>
      <c r="C1329" s="4" t="str">
        <f>"陈小冰"</f>
        <v>陈小冰</v>
      </c>
      <c r="D1329" s="4" t="str">
        <f>"女"</f>
        <v>女</v>
      </c>
      <c r="E1329" s="4" t="str">
        <f>"1994-10-01"</f>
        <v>1994-10-01</v>
      </c>
    </row>
    <row r="1330" spans="1:5" s="1" customFormat="1" x14ac:dyDescent="0.15">
      <c r="A1330" s="4">
        <v>1328</v>
      </c>
      <c r="B1330" s="4" t="s">
        <v>21</v>
      </c>
      <c r="C1330" s="4" t="str">
        <f>"尹忻然"</f>
        <v>尹忻然</v>
      </c>
      <c r="D1330" s="4" t="str">
        <f>"女"</f>
        <v>女</v>
      </c>
      <c r="E1330" s="4" t="str">
        <f>"1997-11-23"</f>
        <v>1997-11-23</v>
      </c>
    </row>
    <row r="1331" spans="1:5" s="1" customFormat="1" x14ac:dyDescent="0.15">
      <c r="A1331" s="4">
        <v>1329</v>
      </c>
      <c r="B1331" s="4" t="s">
        <v>21</v>
      </c>
      <c r="C1331" s="4" t="str">
        <f>"李梦怡"</f>
        <v>李梦怡</v>
      </c>
      <c r="D1331" s="4" t="str">
        <f>"女"</f>
        <v>女</v>
      </c>
      <c r="E1331" s="4" t="str">
        <f>"1996-03-29"</f>
        <v>1996-03-29</v>
      </c>
    </row>
    <row r="1332" spans="1:5" s="1" customFormat="1" x14ac:dyDescent="0.15">
      <c r="A1332" s="4">
        <v>1330</v>
      </c>
      <c r="B1332" s="4" t="s">
        <v>21</v>
      </c>
      <c r="C1332" s="4" t="str">
        <f>"范珊珊"</f>
        <v>范珊珊</v>
      </c>
      <c r="D1332" s="4" t="str">
        <f>"女"</f>
        <v>女</v>
      </c>
      <c r="E1332" s="4" t="str">
        <f>"1995-07-13"</f>
        <v>1995-07-13</v>
      </c>
    </row>
    <row r="1333" spans="1:5" s="1" customFormat="1" x14ac:dyDescent="0.15">
      <c r="A1333" s="4">
        <v>1331</v>
      </c>
      <c r="B1333" s="4" t="s">
        <v>21</v>
      </c>
      <c r="C1333" s="4" t="str">
        <f>"王远娜"</f>
        <v>王远娜</v>
      </c>
      <c r="D1333" s="4" t="str">
        <f>"女"</f>
        <v>女</v>
      </c>
      <c r="E1333" s="4" t="str">
        <f>"1997-08-29"</f>
        <v>1997-08-29</v>
      </c>
    </row>
    <row r="1334" spans="1:5" s="1" customFormat="1" x14ac:dyDescent="0.15">
      <c r="A1334" s="4">
        <v>1332</v>
      </c>
      <c r="B1334" s="4" t="s">
        <v>21</v>
      </c>
      <c r="C1334" s="4" t="str">
        <f>"林晓静"</f>
        <v>林晓静</v>
      </c>
      <c r="D1334" s="4" t="str">
        <f>"女"</f>
        <v>女</v>
      </c>
      <c r="E1334" s="4" t="str">
        <f>"1999-03-31"</f>
        <v>1999-03-31</v>
      </c>
    </row>
    <row r="1335" spans="1:5" s="1" customFormat="1" x14ac:dyDescent="0.15">
      <c r="A1335" s="4">
        <v>1333</v>
      </c>
      <c r="B1335" s="4" t="s">
        <v>21</v>
      </c>
      <c r="C1335" s="4" t="str">
        <f>"王康蜜"</f>
        <v>王康蜜</v>
      </c>
      <c r="D1335" s="4" t="str">
        <f>"女"</f>
        <v>女</v>
      </c>
      <c r="E1335" s="4" t="str">
        <f>"1995-11-03"</f>
        <v>1995-11-03</v>
      </c>
    </row>
    <row r="1336" spans="1:5" s="1" customFormat="1" x14ac:dyDescent="0.15">
      <c r="A1336" s="4">
        <v>1334</v>
      </c>
      <c r="B1336" s="4" t="s">
        <v>21</v>
      </c>
      <c r="C1336" s="4" t="str">
        <f>"王岚"</f>
        <v>王岚</v>
      </c>
      <c r="D1336" s="4" t="str">
        <f>"女"</f>
        <v>女</v>
      </c>
      <c r="E1336" s="4" t="str">
        <f>"1996-04-07"</f>
        <v>1996-04-07</v>
      </c>
    </row>
    <row r="1337" spans="1:5" s="1" customFormat="1" x14ac:dyDescent="0.15">
      <c r="A1337" s="4">
        <v>1335</v>
      </c>
      <c r="B1337" s="4" t="s">
        <v>21</v>
      </c>
      <c r="C1337" s="4" t="str">
        <f>"谢婷"</f>
        <v>谢婷</v>
      </c>
      <c r="D1337" s="4" t="str">
        <f>"女"</f>
        <v>女</v>
      </c>
      <c r="E1337" s="4" t="str">
        <f>"1996-10-15"</f>
        <v>1996-10-15</v>
      </c>
    </row>
    <row r="1338" spans="1:5" s="1" customFormat="1" x14ac:dyDescent="0.15">
      <c r="A1338" s="4">
        <v>1336</v>
      </c>
      <c r="B1338" s="4" t="s">
        <v>21</v>
      </c>
      <c r="C1338" s="4" t="str">
        <f>"蔡惠"</f>
        <v>蔡惠</v>
      </c>
      <c r="D1338" s="4" t="str">
        <f>"女"</f>
        <v>女</v>
      </c>
      <c r="E1338" s="4" t="str">
        <f>"1996-05-07"</f>
        <v>1996-05-07</v>
      </c>
    </row>
    <row r="1339" spans="1:5" s="1" customFormat="1" x14ac:dyDescent="0.15">
      <c r="A1339" s="4">
        <v>1337</v>
      </c>
      <c r="B1339" s="4" t="s">
        <v>21</v>
      </c>
      <c r="C1339" s="4" t="str">
        <f>"陈玉洁"</f>
        <v>陈玉洁</v>
      </c>
      <c r="D1339" s="4" t="str">
        <f>"女"</f>
        <v>女</v>
      </c>
      <c r="E1339" s="4" t="str">
        <f>"1996-12-17"</f>
        <v>1996-12-17</v>
      </c>
    </row>
    <row r="1340" spans="1:5" s="1" customFormat="1" x14ac:dyDescent="0.15">
      <c r="A1340" s="4">
        <v>1338</v>
      </c>
      <c r="B1340" s="4" t="s">
        <v>21</v>
      </c>
      <c r="C1340" s="4" t="str">
        <f>"刘春玉"</f>
        <v>刘春玉</v>
      </c>
      <c r="D1340" s="4" t="str">
        <f>"女"</f>
        <v>女</v>
      </c>
      <c r="E1340" s="4" t="str">
        <f>"1995-06-17"</f>
        <v>1995-06-17</v>
      </c>
    </row>
    <row r="1341" spans="1:5" s="1" customFormat="1" x14ac:dyDescent="0.15">
      <c r="A1341" s="4">
        <v>1339</v>
      </c>
      <c r="B1341" s="4" t="s">
        <v>21</v>
      </c>
      <c r="C1341" s="4" t="str">
        <f>"吴文君"</f>
        <v>吴文君</v>
      </c>
      <c r="D1341" s="4" t="str">
        <f>"女"</f>
        <v>女</v>
      </c>
      <c r="E1341" s="4" t="str">
        <f>"1992-02-17"</f>
        <v>1992-02-17</v>
      </c>
    </row>
    <row r="1342" spans="1:5" s="1" customFormat="1" x14ac:dyDescent="0.15">
      <c r="A1342" s="4">
        <v>1340</v>
      </c>
      <c r="B1342" s="4" t="s">
        <v>21</v>
      </c>
      <c r="C1342" s="4" t="str">
        <f>"彭舒凤"</f>
        <v>彭舒凤</v>
      </c>
      <c r="D1342" s="4" t="str">
        <f>"女"</f>
        <v>女</v>
      </c>
      <c r="E1342" s="4" t="str">
        <f>"1995-01-25"</f>
        <v>1995-01-25</v>
      </c>
    </row>
    <row r="1343" spans="1:5" s="1" customFormat="1" x14ac:dyDescent="0.15">
      <c r="A1343" s="4">
        <v>1341</v>
      </c>
      <c r="B1343" s="4" t="s">
        <v>21</v>
      </c>
      <c r="C1343" s="4" t="str">
        <f>"何雨欣"</f>
        <v>何雨欣</v>
      </c>
      <c r="D1343" s="4" t="str">
        <f>"女"</f>
        <v>女</v>
      </c>
      <c r="E1343" s="4" t="str">
        <f>"1997-03-03"</f>
        <v>1997-03-03</v>
      </c>
    </row>
    <row r="1344" spans="1:5" s="1" customFormat="1" x14ac:dyDescent="0.15">
      <c r="A1344" s="4">
        <v>1342</v>
      </c>
      <c r="B1344" s="4" t="s">
        <v>21</v>
      </c>
      <c r="C1344" s="4" t="str">
        <f>"赵坤相"</f>
        <v>赵坤相</v>
      </c>
      <c r="D1344" s="4" t="str">
        <f>"女"</f>
        <v>女</v>
      </c>
      <c r="E1344" s="4" t="str">
        <f>"1995-08-18"</f>
        <v>1995-08-18</v>
      </c>
    </row>
    <row r="1345" spans="1:5" s="1" customFormat="1" x14ac:dyDescent="0.15">
      <c r="A1345" s="4">
        <v>1343</v>
      </c>
      <c r="B1345" s="4" t="s">
        <v>21</v>
      </c>
      <c r="C1345" s="4" t="str">
        <f>"李清冰"</f>
        <v>李清冰</v>
      </c>
      <c r="D1345" s="4" t="str">
        <f>"女"</f>
        <v>女</v>
      </c>
      <c r="E1345" s="4" t="str">
        <f>"1996-12-20"</f>
        <v>1996-12-20</v>
      </c>
    </row>
    <row r="1346" spans="1:5" s="1" customFormat="1" x14ac:dyDescent="0.15">
      <c r="A1346" s="4">
        <v>1344</v>
      </c>
      <c r="B1346" s="4" t="s">
        <v>21</v>
      </c>
      <c r="C1346" s="4" t="str">
        <f>"陈玉玲"</f>
        <v>陈玉玲</v>
      </c>
      <c r="D1346" s="4" t="str">
        <f>"女"</f>
        <v>女</v>
      </c>
      <c r="E1346" s="4" t="str">
        <f>"1997-03-24"</f>
        <v>1997-03-24</v>
      </c>
    </row>
    <row r="1347" spans="1:5" s="1" customFormat="1" x14ac:dyDescent="0.15">
      <c r="A1347" s="4">
        <v>1345</v>
      </c>
      <c r="B1347" s="4" t="s">
        <v>21</v>
      </c>
      <c r="C1347" s="4" t="str">
        <f>"林小玉"</f>
        <v>林小玉</v>
      </c>
      <c r="D1347" s="4" t="str">
        <f>"女"</f>
        <v>女</v>
      </c>
      <c r="E1347" s="4" t="str">
        <f>"1997-02-25"</f>
        <v>1997-02-25</v>
      </c>
    </row>
    <row r="1348" spans="1:5" s="1" customFormat="1" x14ac:dyDescent="0.15">
      <c r="A1348" s="4">
        <v>1346</v>
      </c>
      <c r="B1348" s="4" t="s">
        <v>21</v>
      </c>
      <c r="C1348" s="4" t="str">
        <f>"戴松莹"</f>
        <v>戴松莹</v>
      </c>
      <c r="D1348" s="4" t="str">
        <f>"女"</f>
        <v>女</v>
      </c>
      <c r="E1348" s="4" t="str">
        <f>"1996-09-14"</f>
        <v>1996-09-14</v>
      </c>
    </row>
    <row r="1349" spans="1:5" s="1" customFormat="1" x14ac:dyDescent="0.15">
      <c r="A1349" s="4">
        <v>1347</v>
      </c>
      <c r="B1349" s="4" t="s">
        <v>21</v>
      </c>
      <c r="C1349" s="4" t="str">
        <f>"钟周芹"</f>
        <v>钟周芹</v>
      </c>
      <c r="D1349" s="4" t="str">
        <f>"女"</f>
        <v>女</v>
      </c>
      <c r="E1349" s="4" t="str">
        <f>"2000-02-16"</f>
        <v>2000-02-16</v>
      </c>
    </row>
    <row r="1350" spans="1:5" s="1" customFormat="1" x14ac:dyDescent="0.15">
      <c r="A1350" s="4">
        <v>1348</v>
      </c>
      <c r="B1350" s="4" t="s">
        <v>21</v>
      </c>
      <c r="C1350" s="4" t="str">
        <f>"符良艳"</f>
        <v>符良艳</v>
      </c>
      <c r="D1350" s="4" t="str">
        <f>"女"</f>
        <v>女</v>
      </c>
      <c r="E1350" s="4" t="str">
        <f>"1999-07-10"</f>
        <v>1999-07-10</v>
      </c>
    </row>
    <row r="1351" spans="1:5" s="1" customFormat="1" x14ac:dyDescent="0.15">
      <c r="A1351" s="4">
        <v>1349</v>
      </c>
      <c r="B1351" s="4" t="s">
        <v>21</v>
      </c>
      <c r="C1351" s="4" t="str">
        <f>"陈丽晶"</f>
        <v>陈丽晶</v>
      </c>
      <c r="D1351" s="4" t="str">
        <f>"女"</f>
        <v>女</v>
      </c>
      <c r="E1351" s="4" t="str">
        <f>"1996-07-19"</f>
        <v>1996-07-19</v>
      </c>
    </row>
    <row r="1352" spans="1:5" s="1" customFormat="1" x14ac:dyDescent="0.15">
      <c r="A1352" s="4">
        <v>1350</v>
      </c>
      <c r="B1352" s="4" t="s">
        <v>21</v>
      </c>
      <c r="C1352" s="4" t="str">
        <f>"詹恒彤"</f>
        <v>詹恒彤</v>
      </c>
      <c r="D1352" s="4" t="str">
        <f>"女"</f>
        <v>女</v>
      </c>
      <c r="E1352" s="4" t="str">
        <f>"1998-10-26"</f>
        <v>1998-10-26</v>
      </c>
    </row>
    <row r="1353" spans="1:5" s="1" customFormat="1" x14ac:dyDescent="0.15">
      <c r="A1353" s="4">
        <v>1351</v>
      </c>
      <c r="B1353" s="4" t="s">
        <v>21</v>
      </c>
      <c r="C1353" s="4" t="str">
        <f>"潘美卉"</f>
        <v>潘美卉</v>
      </c>
      <c r="D1353" s="4" t="str">
        <f>"女"</f>
        <v>女</v>
      </c>
      <c r="E1353" s="4" t="str">
        <f>"1997-09-19"</f>
        <v>1997-09-19</v>
      </c>
    </row>
    <row r="1354" spans="1:5" s="1" customFormat="1" x14ac:dyDescent="0.15">
      <c r="A1354" s="4">
        <v>1352</v>
      </c>
      <c r="B1354" s="4" t="s">
        <v>21</v>
      </c>
      <c r="C1354" s="4" t="str">
        <f>"陈雨欣"</f>
        <v>陈雨欣</v>
      </c>
      <c r="D1354" s="4" t="str">
        <f>"女"</f>
        <v>女</v>
      </c>
      <c r="E1354" s="4" t="str">
        <f>"1997-06-22"</f>
        <v>1997-06-22</v>
      </c>
    </row>
    <row r="1355" spans="1:5" s="1" customFormat="1" x14ac:dyDescent="0.15">
      <c r="A1355" s="4">
        <v>1353</v>
      </c>
      <c r="B1355" s="4" t="s">
        <v>21</v>
      </c>
      <c r="C1355" s="4" t="str">
        <f>"赵千千"</f>
        <v>赵千千</v>
      </c>
      <c r="D1355" s="4" t="str">
        <f>"女"</f>
        <v>女</v>
      </c>
      <c r="E1355" s="4" t="str">
        <f>"1996-09-13"</f>
        <v>1996-09-13</v>
      </c>
    </row>
    <row r="1356" spans="1:5" s="1" customFormat="1" x14ac:dyDescent="0.15">
      <c r="A1356" s="4">
        <v>1354</v>
      </c>
      <c r="B1356" s="4" t="s">
        <v>21</v>
      </c>
      <c r="C1356" s="4" t="str">
        <f>"林彩芬"</f>
        <v>林彩芬</v>
      </c>
      <c r="D1356" s="4" t="str">
        <f>"女"</f>
        <v>女</v>
      </c>
      <c r="E1356" s="4" t="str">
        <f>"1995-10-25"</f>
        <v>1995-10-25</v>
      </c>
    </row>
    <row r="1357" spans="1:5" s="1" customFormat="1" x14ac:dyDescent="0.15">
      <c r="A1357" s="4">
        <v>1355</v>
      </c>
      <c r="B1357" s="4" t="s">
        <v>21</v>
      </c>
      <c r="C1357" s="4" t="str">
        <f>"苏静"</f>
        <v>苏静</v>
      </c>
      <c r="D1357" s="4" t="str">
        <f>"女"</f>
        <v>女</v>
      </c>
      <c r="E1357" s="4" t="str">
        <f>"1994-09-30"</f>
        <v>1994-09-30</v>
      </c>
    </row>
    <row r="1358" spans="1:5" s="1" customFormat="1" x14ac:dyDescent="0.15">
      <c r="A1358" s="4">
        <v>1356</v>
      </c>
      <c r="B1358" s="4" t="s">
        <v>21</v>
      </c>
      <c r="C1358" s="4" t="str">
        <f>"吴婷婷"</f>
        <v>吴婷婷</v>
      </c>
      <c r="D1358" s="4" t="str">
        <f>"女"</f>
        <v>女</v>
      </c>
      <c r="E1358" s="4" t="str">
        <f>"1995-12-17"</f>
        <v>1995-12-17</v>
      </c>
    </row>
    <row r="1359" spans="1:5" s="1" customFormat="1" x14ac:dyDescent="0.15">
      <c r="A1359" s="4">
        <v>1357</v>
      </c>
      <c r="B1359" s="4" t="s">
        <v>21</v>
      </c>
      <c r="C1359" s="4" t="str">
        <f>"谭天怡"</f>
        <v>谭天怡</v>
      </c>
      <c r="D1359" s="4" t="str">
        <f>"女"</f>
        <v>女</v>
      </c>
      <c r="E1359" s="4" t="str">
        <f>"1997-03-24"</f>
        <v>1997-03-24</v>
      </c>
    </row>
    <row r="1360" spans="1:5" s="1" customFormat="1" x14ac:dyDescent="0.15">
      <c r="A1360" s="4">
        <v>1358</v>
      </c>
      <c r="B1360" s="4" t="s">
        <v>21</v>
      </c>
      <c r="C1360" s="4" t="str">
        <f>"陈祝坤"</f>
        <v>陈祝坤</v>
      </c>
      <c r="D1360" s="4" t="str">
        <f>"男"</f>
        <v>男</v>
      </c>
      <c r="E1360" s="4" t="str">
        <f>"1998-08-09"</f>
        <v>1998-08-09</v>
      </c>
    </row>
    <row r="1361" spans="1:5" s="1" customFormat="1" x14ac:dyDescent="0.15">
      <c r="A1361" s="4">
        <v>1359</v>
      </c>
      <c r="B1361" s="4" t="s">
        <v>21</v>
      </c>
      <c r="C1361" s="4" t="str">
        <f>"王小茹"</f>
        <v>王小茹</v>
      </c>
      <c r="D1361" s="4" t="str">
        <f>"女"</f>
        <v>女</v>
      </c>
      <c r="E1361" s="4" t="str">
        <f>"1996-02-24"</f>
        <v>1996-02-24</v>
      </c>
    </row>
    <row r="1362" spans="1:5" s="1" customFormat="1" x14ac:dyDescent="0.15">
      <c r="A1362" s="4">
        <v>1360</v>
      </c>
      <c r="B1362" s="4" t="s">
        <v>21</v>
      </c>
      <c r="C1362" s="4" t="str">
        <f>"邹仙颜"</f>
        <v>邹仙颜</v>
      </c>
      <c r="D1362" s="4" t="str">
        <f>"女"</f>
        <v>女</v>
      </c>
      <c r="E1362" s="4" t="str">
        <f>"1996-03-07"</f>
        <v>1996-03-07</v>
      </c>
    </row>
    <row r="1363" spans="1:5" s="1" customFormat="1" x14ac:dyDescent="0.15">
      <c r="A1363" s="4">
        <v>1361</v>
      </c>
      <c r="B1363" s="4" t="s">
        <v>21</v>
      </c>
      <c r="C1363" s="4" t="str">
        <f>"吴儒菊"</f>
        <v>吴儒菊</v>
      </c>
      <c r="D1363" s="4" t="str">
        <f>"女"</f>
        <v>女</v>
      </c>
      <c r="E1363" s="4" t="str">
        <f>"1996-11-30"</f>
        <v>1996-11-30</v>
      </c>
    </row>
    <row r="1364" spans="1:5" s="1" customFormat="1" x14ac:dyDescent="0.15">
      <c r="A1364" s="4">
        <v>1362</v>
      </c>
      <c r="B1364" s="4" t="s">
        <v>21</v>
      </c>
      <c r="C1364" s="4" t="str">
        <f>"陈太完"</f>
        <v>陈太完</v>
      </c>
      <c r="D1364" s="4" t="str">
        <f>"女"</f>
        <v>女</v>
      </c>
      <c r="E1364" s="4" t="str">
        <f>"1994-07-19"</f>
        <v>1994-07-19</v>
      </c>
    </row>
    <row r="1365" spans="1:5" s="1" customFormat="1" x14ac:dyDescent="0.15">
      <c r="A1365" s="4">
        <v>1363</v>
      </c>
      <c r="B1365" s="4" t="s">
        <v>21</v>
      </c>
      <c r="C1365" s="4" t="str">
        <f>"方洪玉"</f>
        <v>方洪玉</v>
      </c>
      <c r="D1365" s="4" t="str">
        <f>"女"</f>
        <v>女</v>
      </c>
      <c r="E1365" s="4" t="str">
        <f>"1996-07-09"</f>
        <v>1996-07-09</v>
      </c>
    </row>
    <row r="1366" spans="1:5" s="1" customFormat="1" x14ac:dyDescent="0.15">
      <c r="A1366" s="4">
        <v>1364</v>
      </c>
      <c r="B1366" s="4" t="s">
        <v>21</v>
      </c>
      <c r="C1366" s="4" t="str">
        <f>"张力匀"</f>
        <v>张力匀</v>
      </c>
      <c r="D1366" s="4" t="str">
        <f>"女"</f>
        <v>女</v>
      </c>
      <c r="E1366" s="4" t="str">
        <f>"1994-01-03"</f>
        <v>1994-01-03</v>
      </c>
    </row>
    <row r="1367" spans="1:5" s="1" customFormat="1" x14ac:dyDescent="0.15">
      <c r="A1367" s="4">
        <v>1365</v>
      </c>
      <c r="B1367" s="4" t="s">
        <v>21</v>
      </c>
      <c r="C1367" s="4" t="str">
        <f>"陈奕"</f>
        <v>陈奕</v>
      </c>
      <c r="D1367" s="4" t="str">
        <f>"女"</f>
        <v>女</v>
      </c>
      <c r="E1367" s="4" t="str">
        <f>"1998-11-29"</f>
        <v>1998-11-29</v>
      </c>
    </row>
    <row r="1368" spans="1:5" s="1" customFormat="1" x14ac:dyDescent="0.15">
      <c r="A1368" s="4">
        <v>1366</v>
      </c>
      <c r="B1368" s="4" t="s">
        <v>21</v>
      </c>
      <c r="C1368" s="4" t="str">
        <f>"陈贤凯"</f>
        <v>陈贤凯</v>
      </c>
      <c r="D1368" s="4" t="str">
        <f>"男"</f>
        <v>男</v>
      </c>
      <c r="E1368" s="4" t="str">
        <f>"1994-07-06"</f>
        <v>1994-07-06</v>
      </c>
    </row>
    <row r="1369" spans="1:5" s="1" customFormat="1" x14ac:dyDescent="0.15">
      <c r="A1369" s="4">
        <v>1367</v>
      </c>
      <c r="B1369" s="4" t="s">
        <v>21</v>
      </c>
      <c r="C1369" s="4" t="str">
        <f>"丛明慧"</f>
        <v>丛明慧</v>
      </c>
      <c r="D1369" s="4" t="str">
        <f>"女"</f>
        <v>女</v>
      </c>
      <c r="E1369" s="4" t="str">
        <f>"1997-02-17"</f>
        <v>1997-02-17</v>
      </c>
    </row>
    <row r="1370" spans="1:5" s="1" customFormat="1" x14ac:dyDescent="0.15">
      <c r="A1370" s="4">
        <v>1368</v>
      </c>
      <c r="B1370" s="4" t="s">
        <v>21</v>
      </c>
      <c r="C1370" s="4" t="str">
        <f>"张未茜"</f>
        <v>张未茜</v>
      </c>
      <c r="D1370" s="4" t="str">
        <f>"女"</f>
        <v>女</v>
      </c>
      <c r="E1370" s="4" t="str">
        <f>"1994-09-03"</f>
        <v>1994-09-03</v>
      </c>
    </row>
    <row r="1371" spans="1:5" s="1" customFormat="1" x14ac:dyDescent="0.15">
      <c r="A1371" s="4">
        <v>1369</v>
      </c>
      <c r="B1371" s="4" t="s">
        <v>21</v>
      </c>
      <c r="C1371" s="4" t="str">
        <f>"张赢天"</f>
        <v>张赢天</v>
      </c>
      <c r="D1371" s="4" t="str">
        <f>"女"</f>
        <v>女</v>
      </c>
      <c r="E1371" s="4" t="str">
        <f>"1994-09-29"</f>
        <v>1994-09-29</v>
      </c>
    </row>
    <row r="1372" spans="1:5" s="1" customFormat="1" x14ac:dyDescent="0.15">
      <c r="A1372" s="4">
        <v>1370</v>
      </c>
      <c r="B1372" s="4" t="s">
        <v>21</v>
      </c>
      <c r="C1372" s="4" t="str">
        <f>"陈小慧"</f>
        <v>陈小慧</v>
      </c>
      <c r="D1372" s="4" t="str">
        <f>"女"</f>
        <v>女</v>
      </c>
      <c r="E1372" s="4" t="str">
        <f>"1995-08-07"</f>
        <v>1995-08-07</v>
      </c>
    </row>
    <row r="1373" spans="1:5" s="1" customFormat="1" x14ac:dyDescent="0.15">
      <c r="A1373" s="4">
        <v>1371</v>
      </c>
      <c r="B1373" s="4" t="s">
        <v>21</v>
      </c>
      <c r="C1373" s="4" t="str">
        <f>"林本平"</f>
        <v>林本平</v>
      </c>
      <c r="D1373" s="4" t="str">
        <f>"女"</f>
        <v>女</v>
      </c>
      <c r="E1373" s="4" t="str">
        <f>"1996-08-02"</f>
        <v>1996-08-02</v>
      </c>
    </row>
    <row r="1374" spans="1:5" s="1" customFormat="1" x14ac:dyDescent="0.15">
      <c r="A1374" s="4">
        <v>1372</v>
      </c>
      <c r="B1374" s="4" t="s">
        <v>21</v>
      </c>
      <c r="C1374" s="4" t="str">
        <f>"陈添园"</f>
        <v>陈添园</v>
      </c>
      <c r="D1374" s="4" t="str">
        <f>"女"</f>
        <v>女</v>
      </c>
      <c r="E1374" s="4" t="str">
        <f>"1997-10-09"</f>
        <v>1997-10-09</v>
      </c>
    </row>
    <row r="1375" spans="1:5" s="1" customFormat="1" x14ac:dyDescent="0.15">
      <c r="A1375" s="4">
        <v>1373</v>
      </c>
      <c r="B1375" s="4" t="s">
        <v>21</v>
      </c>
      <c r="C1375" s="4" t="str">
        <f>"陈娇丹"</f>
        <v>陈娇丹</v>
      </c>
      <c r="D1375" s="4" t="str">
        <f>"女"</f>
        <v>女</v>
      </c>
      <c r="E1375" s="4" t="str">
        <f>"1995-12-10"</f>
        <v>1995-12-10</v>
      </c>
    </row>
    <row r="1376" spans="1:5" s="1" customFormat="1" x14ac:dyDescent="0.15">
      <c r="A1376" s="4">
        <v>1374</v>
      </c>
      <c r="B1376" s="4" t="s">
        <v>21</v>
      </c>
      <c r="C1376" s="4" t="str">
        <f>"叶芳慧"</f>
        <v>叶芳慧</v>
      </c>
      <c r="D1376" s="4" t="str">
        <f>"女"</f>
        <v>女</v>
      </c>
      <c r="E1376" s="4" t="str">
        <f>"1995-09-24"</f>
        <v>1995-09-24</v>
      </c>
    </row>
    <row r="1377" spans="1:5" s="1" customFormat="1" x14ac:dyDescent="0.15">
      <c r="A1377" s="4">
        <v>1375</v>
      </c>
      <c r="B1377" s="4" t="s">
        <v>21</v>
      </c>
      <c r="C1377" s="4" t="str">
        <f>"苏秋梅"</f>
        <v>苏秋梅</v>
      </c>
      <c r="D1377" s="4" t="str">
        <f>"女"</f>
        <v>女</v>
      </c>
      <c r="E1377" s="4" t="str">
        <f>"1995-11-10"</f>
        <v>1995-11-10</v>
      </c>
    </row>
    <row r="1378" spans="1:5" s="1" customFormat="1" x14ac:dyDescent="0.15">
      <c r="A1378" s="4">
        <v>1376</v>
      </c>
      <c r="B1378" s="4" t="s">
        <v>21</v>
      </c>
      <c r="C1378" s="4" t="str">
        <f>"许芳园"</f>
        <v>许芳园</v>
      </c>
      <c r="D1378" s="4" t="str">
        <f>"女"</f>
        <v>女</v>
      </c>
      <c r="E1378" s="4" t="str">
        <f>"1996-03-17"</f>
        <v>1996-03-17</v>
      </c>
    </row>
    <row r="1379" spans="1:5" s="1" customFormat="1" x14ac:dyDescent="0.15">
      <c r="A1379" s="4">
        <v>1377</v>
      </c>
      <c r="B1379" s="4" t="s">
        <v>21</v>
      </c>
      <c r="C1379" s="4" t="str">
        <f>"黄琼慧"</f>
        <v>黄琼慧</v>
      </c>
      <c r="D1379" s="4" t="str">
        <f>"女"</f>
        <v>女</v>
      </c>
      <c r="E1379" s="4" t="str">
        <f>"1995-01-28"</f>
        <v>1995-01-28</v>
      </c>
    </row>
    <row r="1380" spans="1:5" s="1" customFormat="1" x14ac:dyDescent="0.15">
      <c r="A1380" s="4">
        <v>1378</v>
      </c>
      <c r="B1380" s="4" t="s">
        <v>21</v>
      </c>
      <c r="C1380" s="4" t="str">
        <f>"李贝诗"</f>
        <v>李贝诗</v>
      </c>
      <c r="D1380" s="4" t="str">
        <f>"女"</f>
        <v>女</v>
      </c>
      <c r="E1380" s="4" t="str">
        <f>"1997-10-23"</f>
        <v>1997-10-23</v>
      </c>
    </row>
    <row r="1381" spans="1:5" s="1" customFormat="1" x14ac:dyDescent="0.15">
      <c r="A1381" s="4">
        <v>1379</v>
      </c>
      <c r="B1381" s="4" t="s">
        <v>21</v>
      </c>
      <c r="C1381" s="4" t="str">
        <f>"冯若妃"</f>
        <v>冯若妃</v>
      </c>
      <c r="D1381" s="4" t="str">
        <f>"女"</f>
        <v>女</v>
      </c>
      <c r="E1381" s="4" t="str">
        <f>"1997-03-13"</f>
        <v>1997-03-13</v>
      </c>
    </row>
    <row r="1382" spans="1:5" s="1" customFormat="1" x14ac:dyDescent="0.15">
      <c r="A1382" s="4">
        <v>1380</v>
      </c>
      <c r="B1382" s="4" t="s">
        <v>21</v>
      </c>
      <c r="C1382" s="4" t="str">
        <f>"王少葵"</f>
        <v>王少葵</v>
      </c>
      <c r="D1382" s="4" t="str">
        <f>"女"</f>
        <v>女</v>
      </c>
      <c r="E1382" s="4" t="str">
        <f>"1997-11-18"</f>
        <v>1997-11-18</v>
      </c>
    </row>
    <row r="1383" spans="1:5" s="1" customFormat="1" x14ac:dyDescent="0.15">
      <c r="A1383" s="4">
        <v>1381</v>
      </c>
      <c r="B1383" s="4" t="s">
        <v>21</v>
      </c>
      <c r="C1383" s="4" t="str">
        <f>"王媛"</f>
        <v>王媛</v>
      </c>
      <c r="D1383" s="4" t="str">
        <f>"女"</f>
        <v>女</v>
      </c>
      <c r="E1383" s="4" t="str">
        <f>"1997-06-18"</f>
        <v>1997-06-18</v>
      </c>
    </row>
    <row r="1384" spans="1:5" s="1" customFormat="1" x14ac:dyDescent="0.15">
      <c r="A1384" s="4">
        <v>1382</v>
      </c>
      <c r="B1384" s="4" t="s">
        <v>21</v>
      </c>
      <c r="C1384" s="4" t="str">
        <f>"王少炎"</f>
        <v>王少炎</v>
      </c>
      <c r="D1384" s="4" t="str">
        <f>"女"</f>
        <v>女</v>
      </c>
      <c r="E1384" s="4" t="str">
        <f>"1998-01-11"</f>
        <v>1998-01-11</v>
      </c>
    </row>
    <row r="1385" spans="1:5" s="1" customFormat="1" x14ac:dyDescent="0.15">
      <c r="A1385" s="4">
        <v>1383</v>
      </c>
      <c r="B1385" s="4" t="s">
        <v>21</v>
      </c>
      <c r="C1385" s="4" t="str">
        <f>"马佳冬"</f>
        <v>马佳冬</v>
      </c>
      <c r="D1385" s="4" t="str">
        <f>"男"</f>
        <v>男</v>
      </c>
      <c r="E1385" s="4" t="str">
        <f>"1997-12-26"</f>
        <v>1997-12-26</v>
      </c>
    </row>
    <row r="1386" spans="1:5" s="1" customFormat="1" x14ac:dyDescent="0.15">
      <c r="A1386" s="4">
        <v>1384</v>
      </c>
      <c r="B1386" s="4" t="s">
        <v>21</v>
      </c>
      <c r="C1386" s="4" t="str">
        <f>"陈小芳"</f>
        <v>陈小芳</v>
      </c>
      <c r="D1386" s="4" t="str">
        <f>"女"</f>
        <v>女</v>
      </c>
      <c r="E1386" s="4" t="str">
        <f>"1996-05-23"</f>
        <v>1996-05-23</v>
      </c>
    </row>
    <row r="1387" spans="1:5" s="1" customFormat="1" x14ac:dyDescent="0.15">
      <c r="A1387" s="4">
        <v>1385</v>
      </c>
      <c r="B1387" s="4" t="s">
        <v>21</v>
      </c>
      <c r="C1387" s="4" t="str">
        <f>"周锦畅"</f>
        <v>周锦畅</v>
      </c>
      <c r="D1387" s="4" t="str">
        <f>"男"</f>
        <v>男</v>
      </c>
      <c r="E1387" s="4" t="str">
        <f>"1996-01-15"</f>
        <v>1996-01-15</v>
      </c>
    </row>
    <row r="1388" spans="1:5" s="1" customFormat="1" x14ac:dyDescent="0.15">
      <c r="A1388" s="4">
        <v>1386</v>
      </c>
      <c r="B1388" s="4" t="s">
        <v>21</v>
      </c>
      <c r="C1388" s="4" t="str">
        <f>"邓星宇"</f>
        <v>邓星宇</v>
      </c>
      <c r="D1388" s="4" t="str">
        <f>"女"</f>
        <v>女</v>
      </c>
      <c r="E1388" s="4" t="str">
        <f>"1997-01-15"</f>
        <v>1997-01-15</v>
      </c>
    </row>
    <row r="1389" spans="1:5" s="1" customFormat="1" x14ac:dyDescent="0.15">
      <c r="A1389" s="4">
        <v>1387</v>
      </c>
      <c r="B1389" s="4" t="s">
        <v>21</v>
      </c>
      <c r="C1389" s="4" t="str">
        <f>"叶慧华"</f>
        <v>叶慧华</v>
      </c>
      <c r="D1389" s="4" t="str">
        <f>"女"</f>
        <v>女</v>
      </c>
      <c r="E1389" s="4" t="str">
        <f>"1998-04-19"</f>
        <v>1998-04-19</v>
      </c>
    </row>
    <row r="1390" spans="1:5" s="1" customFormat="1" x14ac:dyDescent="0.15">
      <c r="A1390" s="4">
        <v>1388</v>
      </c>
      <c r="B1390" s="4" t="s">
        <v>21</v>
      </c>
      <c r="C1390" s="4" t="str">
        <f>"赵雪梅"</f>
        <v>赵雪梅</v>
      </c>
      <c r="D1390" s="4" t="str">
        <f>"女"</f>
        <v>女</v>
      </c>
      <c r="E1390" s="4" t="str">
        <f>"1996-10-08"</f>
        <v>1996-10-08</v>
      </c>
    </row>
    <row r="1391" spans="1:5" s="1" customFormat="1" x14ac:dyDescent="0.15">
      <c r="A1391" s="4">
        <v>1389</v>
      </c>
      <c r="B1391" s="4" t="s">
        <v>21</v>
      </c>
      <c r="C1391" s="4" t="str">
        <f>"吴菊妍"</f>
        <v>吴菊妍</v>
      </c>
      <c r="D1391" s="4" t="str">
        <f>"女"</f>
        <v>女</v>
      </c>
      <c r="E1391" s="4" t="str">
        <f>"1997-06-19"</f>
        <v>1997-06-19</v>
      </c>
    </row>
    <row r="1392" spans="1:5" s="1" customFormat="1" x14ac:dyDescent="0.15">
      <c r="A1392" s="4">
        <v>1390</v>
      </c>
      <c r="B1392" s="4" t="s">
        <v>21</v>
      </c>
      <c r="C1392" s="4" t="str">
        <f>"杨丹"</f>
        <v>杨丹</v>
      </c>
      <c r="D1392" s="4" t="str">
        <f>"女"</f>
        <v>女</v>
      </c>
      <c r="E1392" s="4" t="str">
        <f>"1997-09-24"</f>
        <v>1997-09-24</v>
      </c>
    </row>
    <row r="1393" spans="1:5" s="1" customFormat="1" x14ac:dyDescent="0.15">
      <c r="A1393" s="4">
        <v>1391</v>
      </c>
      <c r="B1393" s="4" t="s">
        <v>21</v>
      </c>
      <c r="C1393" s="4" t="str">
        <f>"何声玉"</f>
        <v>何声玉</v>
      </c>
      <c r="D1393" s="4" t="str">
        <f>"女"</f>
        <v>女</v>
      </c>
      <c r="E1393" s="4" t="str">
        <f>"1998-01-30"</f>
        <v>1998-01-30</v>
      </c>
    </row>
    <row r="1394" spans="1:5" s="1" customFormat="1" x14ac:dyDescent="0.15">
      <c r="A1394" s="4">
        <v>1392</v>
      </c>
      <c r="B1394" s="4" t="s">
        <v>21</v>
      </c>
      <c r="C1394" s="4" t="str">
        <f>"甘露"</f>
        <v>甘露</v>
      </c>
      <c r="D1394" s="4" t="str">
        <f>"女"</f>
        <v>女</v>
      </c>
      <c r="E1394" s="4" t="str">
        <f>"1996-10-20"</f>
        <v>1996-10-20</v>
      </c>
    </row>
    <row r="1395" spans="1:5" s="1" customFormat="1" x14ac:dyDescent="0.15">
      <c r="A1395" s="4">
        <v>1393</v>
      </c>
      <c r="B1395" s="4" t="s">
        <v>21</v>
      </c>
      <c r="C1395" s="4" t="str">
        <f>"邢璐璐"</f>
        <v>邢璐璐</v>
      </c>
      <c r="D1395" s="4" t="str">
        <f>"女"</f>
        <v>女</v>
      </c>
      <c r="E1395" s="4" t="str">
        <f>"1995-10-15"</f>
        <v>1995-10-15</v>
      </c>
    </row>
    <row r="1396" spans="1:5" s="1" customFormat="1" x14ac:dyDescent="0.15">
      <c r="A1396" s="4">
        <v>1394</v>
      </c>
      <c r="B1396" s="4" t="s">
        <v>21</v>
      </c>
      <c r="C1396" s="4" t="str">
        <f>"杭苗心"</f>
        <v>杭苗心</v>
      </c>
      <c r="D1396" s="4" t="str">
        <f>"女"</f>
        <v>女</v>
      </c>
      <c r="E1396" s="4" t="str">
        <f>"1997-08-20"</f>
        <v>1997-08-20</v>
      </c>
    </row>
    <row r="1397" spans="1:5" s="1" customFormat="1" x14ac:dyDescent="0.15">
      <c r="A1397" s="4">
        <v>1395</v>
      </c>
      <c r="B1397" s="4" t="s">
        <v>21</v>
      </c>
      <c r="C1397" s="4" t="str">
        <f>"羊文秋"</f>
        <v>羊文秋</v>
      </c>
      <c r="D1397" s="4" t="str">
        <f>"女"</f>
        <v>女</v>
      </c>
      <c r="E1397" s="4" t="str">
        <f>"1994-08-15"</f>
        <v>1994-08-15</v>
      </c>
    </row>
    <row r="1398" spans="1:5" s="1" customFormat="1" x14ac:dyDescent="0.15">
      <c r="A1398" s="4">
        <v>1396</v>
      </c>
      <c r="B1398" s="4" t="s">
        <v>21</v>
      </c>
      <c r="C1398" s="4" t="str">
        <f>"袁德明"</f>
        <v>袁德明</v>
      </c>
      <c r="D1398" s="4" t="str">
        <f>"男"</f>
        <v>男</v>
      </c>
      <c r="E1398" s="4" t="str">
        <f>"1996-10-30"</f>
        <v>1996-10-30</v>
      </c>
    </row>
    <row r="1399" spans="1:5" s="1" customFormat="1" x14ac:dyDescent="0.15">
      <c r="A1399" s="4">
        <v>1397</v>
      </c>
      <c r="B1399" s="4" t="s">
        <v>21</v>
      </c>
      <c r="C1399" s="4" t="str">
        <f>"符燕珍"</f>
        <v>符燕珍</v>
      </c>
      <c r="D1399" s="4" t="str">
        <f>"女"</f>
        <v>女</v>
      </c>
      <c r="E1399" s="4" t="str">
        <f>"1993-11-20"</f>
        <v>1993-11-20</v>
      </c>
    </row>
    <row r="1400" spans="1:5" s="1" customFormat="1" x14ac:dyDescent="0.15">
      <c r="A1400" s="4">
        <v>1398</v>
      </c>
      <c r="B1400" s="4" t="s">
        <v>21</v>
      </c>
      <c r="C1400" s="4" t="str">
        <f>"吴艳"</f>
        <v>吴艳</v>
      </c>
      <c r="D1400" s="4" t="str">
        <f>"女"</f>
        <v>女</v>
      </c>
      <c r="E1400" s="4" t="str">
        <f>"1995-10-19"</f>
        <v>1995-10-19</v>
      </c>
    </row>
    <row r="1401" spans="1:5" s="1" customFormat="1" x14ac:dyDescent="0.15">
      <c r="A1401" s="4">
        <v>1399</v>
      </c>
      <c r="B1401" s="4" t="s">
        <v>21</v>
      </c>
      <c r="C1401" s="4" t="str">
        <f>"杨可盈"</f>
        <v>杨可盈</v>
      </c>
      <c r="D1401" s="4" t="str">
        <f>"女"</f>
        <v>女</v>
      </c>
      <c r="E1401" s="4" t="str">
        <f>"1997-01-22"</f>
        <v>1997-01-22</v>
      </c>
    </row>
    <row r="1402" spans="1:5" s="1" customFormat="1" x14ac:dyDescent="0.15">
      <c r="A1402" s="4">
        <v>1400</v>
      </c>
      <c r="B1402" s="4" t="s">
        <v>21</v>
      </c>
      <c r="C1402" s="4" t="str">
        <f>"符玉舅"</f>
        <v>符玉舅</v>
      </c>
      <c r="D1402" s="4" t="str">
        <f>"女"</f>
        <v>女</v>
      </c>
      <c r="E1402" s="4" t="str">
        <f>"1993-10-15"</f>
        <v>1993-10-15</v>
      </c>
    </row>
    <row r="1403" spans="1:5" s="1" customFormat="1" x14ac:dyDescent="0.15">
      <c r="A1403" s="4">
        <v>1401</v>
      </c>
      <c r="B1403" s="4" t="s">
        <v>21</v>
      </c>
      <c r="C1403" s="4" t="str">
        <f>"李高洁"</f>
        <v>李高洁</v>
      </c>
      <c r="D1403" s="4" t="str">
        <f>"女"</f>
        <v>女</v>
      </c>
      <c r="E1403" s="4" t="str">
        <f>"1996-12-02"</f>
        <v>1996-12-02</v>
      </c>
    </row>
    <row r="1404" spans="1:5" s="1" customFormat="1" x14ac:dyDescent="0.15">
      <c r="A1404" s="4">
        <v>1402</v>
      </c>
      <c r="B1404" s="4" t="s">
        <v>21</v>
      </c>
      <c r="C1404" s="4" t="str">
        <f>"陈姮"</f>
        <v>陈姮</v>
      </c>
      <c r="D1404" s="4" t="str">
        <f>"女"</f>
        <v>女</v>
      </c>
      <c r="E1404" s="4" t="str">
        <f>"1994-01-01"</f>
        <v>1994-01-01</v>
      </c>
    </row>
    <row r="1405" spans="1:5" s="1" customFormat="1" x14ac:dyDescent="0.15">
      <c r="A1405" s="4">
        <v>1403</v>
      </c>
      <c r="B1405" s="4" t="s">
        <v>21</v>
      </c>
      <c r="C1405" s="4" t="str">
        <f>"卢亚姐"</f>
        <v>卢亚姐</v>
      </c>
      <c r="D1405" s="4" t="str">
        <f>"女"</f>
        <v>女</v>
      </c>
      <c r="E1405" s="4" t="str">
        <f>"1997-01-04"</f>
        <v>1997-01-04</v>
      </c>
    </row>
    <row r="1406" spans="1:5" s="1" customFormat="1" x14ac:dyDescent="0.15">
      <c r="A1406" s="4">
        <v>1404</v>
      </c>
      <c r="B1406" s="4" t="s">
        <v>21</v>
      </c>
      <c r="C1406" s="4" t="str">
        <f>"张海珠"</f>
        <v>张海珠</v>
      </c>
      <c r="D1406" s="4" t="str">
        <f>"女"</f>
        <v>女</v>
      </c>
      <c r="E1406" s="4" t="str">
        <f>"1996-06-30"</f>
        <v>1996-06-30</v>
      </c>
    </row>
    <row r="1407" spans="1:5" s="1" customFormat="1" x14ac:dyDescent="0.15">
      <c r="A1407" s="4">
        <v>1405</v>
      </c>
      <c r="B1407" s="4" t="s">
        <v>21</v>
      </c>
      <c r="C1407" s="4" t="str">
        <f>"叶怡颖"</f>
        <v>叶怡颖</v>
      </c>
      <c r="D1407" s="4" t="str">
        <f>"女"</f>
        <v>女</v>
      </c>
      <c r="E1407" s="4" t="str">
        <f>"1996-12-05"</f>
        <v>1996-12-05</v>
      </c>
    </row>
    <row r="1408" spans="1:5" s="1" customFormat="1" x14ac:dyDescent="0.15">
      <c r="A1408" s="4">
        <v>1406</v>
      </c>
      <c r="B1408" s="4" t="s">
        <v>21</v>
      </c>
      <c r="C1408" s="4" t="str">
        <f>"符倩珍"</f>
        <v>符倩珍</v>
      </c>
      <c r="D1408" s="4" t="str">
        <f>"女"</f>
        <v>女</v>
      </c>
      <c r="E1408" s="4" t="str">
        <f>"1997-03-10"</f>
        <v>1997-03-10</v>
      </c>
    </row>
    <row r="1409" spans="1:5" s="1" customFormat="1" x14ac:dyDescent="0.15">
      <c r="A1409" s="4">
        <v>1407</v>
      </c>
      <c r="B1409" s="4" t="s">
        <v>21</v>
      </c>
      <c r="C1409" s="4" t="str">
        <f>"韩懿"</f>
        <v>韩懿</v>
      </c>
      <c r="D1409" s="4" t="str">
        <f>"女"</f>
        <v>女</v>
      </c>
      <c r="E1409" s="4" t="str">
        <f>"1998-03-13"</f>
        <v>1998-03-13</v>
      </c>
    </row>
    <row r="1410" spans="1:5" s="1" customFormat="1" x14ac:dyDescent="0.15">
      <c r="A1410" s="4">
        <v>1408</v>
      </c>
      <c r="B1410" s="4" t="s">
        <v>21</v>
      </c>
      <c r="C1410" s="4" t="str">
        <f>"王万柳"</f>
        <v>王万柳</v>
      </c>
      <c r="D1410" s="4" t="str">
        <f>"女"</f>
        <v>女</v>
      </c>
      <c r="E1410" s="4" t="str">
        <f>"1998-02-27"</f>
        <v>1998-02-27</v>
      </c>
    </row>
    <row r="1411" spans="1:5" s="1" customFormat="1" x14ac:dyDescent="0.15">
      <c r="A1411" s="4">
        <v>1409</v>
      </c>
      <c r="B1411" s="4" t="s">
        <v>21</v>
      </c>
      <c r="C1411" s="4" t="str">
        <f>"朱美妃"</f>
        <v>朱美妃</v>
      </c>
      <c r="D1411" s="4" t="str">
        <f>"女"</f>
        <v>女</v>
      </c>
      <c r="E1411" s="4" t="str">
        <f>"1994-12-11"</f>
        <v>1994-12-11</v>
      </c>
    </row>
    <row r="1412" spans="1:5" s="1" customFormat="1" x14ac:dyDescent="0.15">
      <c r="A1412" s="4">
        <v>1410</v>
      </c>
      <c r="B1412" s="4" t="s">
        <v>21</v>
      </c>
      <c r="C1412" s="4" t="str">
        <f>"纪诗诗"</f>
        <v>纪诗诗</v>
      </c>
      <c r="D1412" s="4" t="str">
        <f>"女"</f>
        <v>女</v>
      </c>
      <c r="E1412" s="4" t="str">
        <f>"1996-09-13"</f>
        <v>1996-09-13</v>
      </c>
    </row>
    <row r="1413" spans="1:5" s="1" customFormat="1" x14ac:dyDescent="0.15">
      <c r="A1413" s="4">
        <v>1411</v>
      </c>
      <c r="B1413" s="4" t="s">
        <v>21</v>
      </c>
      <c r="C1413" s="4" t="str">
        <f>"陈金穗"</f>
        <v>陈金穗</v>
      </c>
      <c r="D1413" s="4" t="str">
        <f>"女"</f>
        <v>女</v>
      </c>
      <c r="E1413" s="4" t="str">
        <f>"1997-08-12"</f>
        <v>1997-08-12</v>
      </c>
    </row>
    <row r="1414" spans="1:5" s="1" customFormat="1" x14ac:dyDescent="0.15">
      <c r="A1414" s="4">
        <v>1412</v>
      </c>
      <c r="B1414" s="4" t="s">
        <v>21</v>
      </c>
      <c r="C1414" s="4" t="str">
        <f>"黄云翔"</f>
        <v>黄云翔</v>
      </c>
      <c r="D1414" s="4" t="str">
        <f>"男"</f>
        <v>男</v>
      </c>
      <c r="E1414" s="4" t="str">
        <f>"1997-06-25"</f>
        <v>1997-06-25</v>
      </c>
    </row>
    <row r="1415" spans="1:5" s="1" customFormat="1" x14ac:dyDescent="0.15">
      <c r="A1415" s="4">
        <v>1413</v>
      </c>
      <c r="B1415" s="4" t="s">
        <v>21</v>
      </c>
      <c r="C1415" s="4" t="str">
        <f>"王雪花"</f>
        <v>王雪花</v>
      </c>
      <c r="D1415" s="4" t="str">
        <f>"女"</f>
        <v>女</v>
      </c>
      <c r="E1415" s="4" t="str">
        <f>"1997-04-23"</f>
        <v>1997-04-23</v>
      </c>
    </row>
    <row r="1416" spans="1:5" s="1" customFormat="1" x14ac:dyDescent="0.15">
      <c r="A1416" s="4">
        <v>1414</v>
      </c>
      <c r="B1416" s="4" t="s">
        <v>21</v>
      </c>
      <c r="C1416" s="4" t="str">
        <f>"林丹华"</f>
        <v>林丹华</v>
      </c>
      <c r="D1416" s="4" t="str">
        <f>"女"</f>
        <v>女</v>
      </c>
      <c r="E1416" s="4" t="str">
        <f>"1997-11-04"</f>
        <v>1997-11-04</v>
      </c>
    </row>
    <row r="1417" spans="1:5" s="1" customFormat="1" x14ac:dyDescent="0.15">
      <c r="A1417" s="4">
        <v>1415</v>
      </c>
      <c r="B1417" s="4" t="s">
        <v>21</v>
      </c>
      <c r="C1417" s="4" t="str">
        <f>"沈玲方"</f>
        <v>沈玲方</v>
      </c>
      <c r="D1417" s="4" t="str">
        <f>"女"</f>
        <v>女</v>
      </c>
      <c r="E1417" s="4" t="str">
        <f>"1996-04-10"</f>
        <v>1996-04-10</v>
      </c>
    </row>
    <row r="1418" spans="1:5" s="1" customFormat="1" x14ac:dyDescent="0.15">
      <c r="A1418" s="4">
        <v>1416</v>
      </c>
      <c r="B1418" s="4" t="s">
        <v>21</v>
      </c>
      <c r="C1418" s="4" t="str">
        <f>"姬敏洁"</f>
        <v>姬敏洁</v>
      </c>
      <c r="D1418" s="4" t="str">
        <f>"女"</f>
        <v>女</v>
      </c>
      <c r="E1418" s="4" t="str">
        <f>"1998-02-13"</f>
        <v>1998-02-13</v>
      </c>
    </row>
    <row r="1419" spans="1:5" s="1" customFormat="1" x14ac:dyDescent="0.15">
      <c r="A1419" s="4">
        <v>1417</v>
      </c>
      <c r="B1419" s="4" t="s">
        <v>21</v>
      </c>
      <c r="C1419" s="4" t="str">
        <f>"胡雅诗"</f>
        <v>胡雅诗</v>
      </c>
      <c r="D1419" s="4" t="str">
        <f>"女"</f>
        <v>女</v>
      </c>
      <c r="E1419" s="4" t="str">
        <f>"1995-07-17"</f>
        <v>1995-07-17</v>
      </c>
    </row>
    <row r="1420" spans="1:5" s="1" customFormat="1" x14ac:dyDescent="0.15">
      <c r="A1420" s="4">
        <v>1418</v>
      </c>
      <c r="B1420" s="4" t="s">
        <v>21</v>
      </c>
      <c r="C1420" s="4" t="str">
        <f>"李元花"</f>
        <v>李元花</v>
      </c>
      <c r="D1420" s="4" t="str">
        <f>"女"</f>
        <v>女</v>
      </c>
      <c r="E1420" s="4" t="str">
        <f>"1997-02-01"</f>
        <v>1997-02-01</v>
      </c>
    </row>
    <row r="1421" spans="1:5" s="1" customFormat="1" x14ac:dyDescent="0.15">
      <c r="A1421" s="4">
        <v>1419</v>
      </c>
      <c r="B1421" s="4" t="s">
        <v>21</v>
      </c>
      <c r="C1421" s="4" t="str">
        <f>"黎美青"</f>
        <v>黎美青</v>
      </c>
      <c r="D1421" s="4" t="str">
        <f>"女"</f>
        <v>女</v>
      </c>
      <c r="E1421" s="4" t="str">
        <f>"1996-02-26"</f>
        <v>1996-02-26</v>
      </c>
    </row>
    <row r="1422" spans="1:5" s="1" customFormat="1" x14ac:dyDescent="0.15">
      <c r="A1422" s="4">
        <v>1420</v>
      </c>
      <c r="B1422" s="4" t="s">
        <v>21</v>
      </c>
      <c r="C1422" s="4" t="str">
        <f>"杨喆"</f>
        <v>杨喆</v>
      </c>
      <c r="D1422" s="4" t="str">
        <f>"女"</f>
        <v>女</v>
      </c>
      <c r="E1422" s="4" t="str">
        <f>"1994-10-16"</f>
        <v>1994-10-16</v>
      </c>
    </row>
    <row r="1423" spans="1:5" s="1" customFormat="1" x14ac:dyDescent="0.15">
      <c r="A1423" s="4">
        <v>1421</v>
      </c>
      <c r="B1423" s="4" t="s">
        <v>21</v>
      </c>
      <c r="C1423" s="4" t="str">
        <f>"庞三妹"</f>
        <v>庞三妹</v>
      </c>
      <c r="D1423" s="4" t="str">
        <f>"女"</f>
        <v>女</v>
      </c>
      <c r="E1423" s="4" t="str">
        <f>"1994-08-24"</f>
        <v>1994-08-24</v>
      </c>
    </row>
    <row r="1424" spans="1:5" s="1" customFormat="1" x14ac:dyDescent="0.15">
      <c r="A1424" s="4">
        <v>1422</v>
      </c>
      <c r="B1424" s="4" t="s">
        <v>21</v>
      </c>
      <c r="C1424" s="4" t="str">
        <f>"李彩丹"</f>
        <v>李彩丹</v>
      </c>
      <c r="D1424" s="4" t="str">
        <f>"女"</f>
        <v>女</v>
      </c>
      <c r="E1424" s="4" t="str">
        <f>"1991-07-05"</f>
        <v>1991-07-05</v>
      </c>
    </row>
    <row r="1425" spans="1:5" s="1" customFormat="1" x14ac:dyDescent="0.15">
      <c r="A1425" s="4">
        <v>1423</v>
      </c>
      <c r="B1425" s="4" t="s">
        <v>21</v>
      </c>
      <c r="C1425" s="4" t="str">
        <f>"赵梅"</f>
        <v>赵梅</v>
      </c>
      <c r="D1425" s="4" t="str">
        <f>"女"</f>
        <v>女</v>
      </c>
      <c r="E1425" s="4" t="str">
        <f>"1997-04-16"</f>
        <v>1997-04-16</v>
      </c>
    </row>
    <row r="1426" spans="1:5" s="1" customFormat="1" x14ac:dyDescent="0.15">
      <c r="A1426" s="4">
        <v>1424</v>
      </c>
      <c r="B1426" s="4" t="s">
        <v>21</v>
      </c>
      <c r="C1426" s="4" t="str">
        <f>"孙彩元"</f>
        <v>孙彩元</v>
      </c>
      <c r="D1426" s="4" t="str">
        <f>"女"</f>
        <v>女</v>
      </c>
      <c r="E1426" s="4" t="str">
        <f>"1997-03-08"</f>
        <v>1997-03-08</v>
      </c>
    </row>
    <row r="1427" spans="1:5" s="1" customFormat="1" x14ac:dyDescent="0.15">
      <c r="A1427" s="4">
        <v>1425</v>
      </c>
      <c r="B1427" s="4" t="s">
        <v>21</v>
      </c>
      <c r="C1427" s="4" t="str">
        <f>"王珊"</f>
        <v>王珊</v>
      </c>
      <c r="D1427" s="4" t="str">
        <f>"女"</f>
        <v>女</v>
      </c>
      <c r="E1427" s="4" t="str">
        <f>"1998-09-05"</f>
        <v>1998-09-05</v>
      </c>
    </row>
    <row r="1428" spans="1:5" s="1" customFormat="1" x14ac:dyDescent="0.15">
      <c r="A1428" s="4">
        <v>1426</v>
      </c>
      <c r="B1428" s="4" t="s">
        <v>21</v>
      </c>
      <c r="C1428" s="4" t="str">
        <f>"何生月"</f>
        <v>何生月</v>
      </c>
      <c r="D1428" s="4" t="str">
        <f>"女"</f>
        <v>女</v>
      </c>
      <c r="E1428" s="4" t="str">
        <f>"1994-08-12"</f>
        <v>1994-08-12</v>
      </c>
    </row>
    <row r="1429" spans="1:5" s="1" customFormat="1" x14ac:dyDescent="0.15">
      <c r="A1429" s="4">
        <v>1427</v>
      </c>
      <c r="B1429" s="4" t="s">
        <v>21</v>
      </c>
      <c r="C1429" s="4" t="str">
        <f>"薛鸿雁"</f>
        <v>薛鸿雁</v>
      </c>
      <c r="D1429" s="4" t="str">
        <f>"女"</f>
        <v>女</v>
      </c>
      <c r="E1429" s="4" t="str">
        <f>"1996-03-21"</f>
        <v>1996-03-21</v>
      </c>
    </row>
    <row r="1430" spans="1:5" s="1" customFormat="1" x14ac:dyDescent="0.15">
      <c r="A1430" s="4">
        <v>1428</v>
      </c>
      <c r="B1430" s="4" t="s">
        <v>21</v>
      </c>
      <c r="C1430" s="4" t="str">
        <f>"王连爱"</f>
        <v>王连爱</v>
      </c>
      <c r="D1430" s="4" t="str">
        <f>"女"</f>
        <v>女</v>
      </c>
      <c r="E1430" s="4" t="str">
        <f>"1994-11-12"</f>
        <v>1994-11-12</v>
      </c>
    </row>
    <row r="1431" spans="1:5" s="1" customFormat="1" x14ac:dyDescent="0.15">
      <c r="A1431" s="4">
        <v>1429</v>
      </c>
      <c r="B1431" s="4" t="s">
        <v>21</v>
      </c>
      <c r="C1431" s="4" t="str">
        <f>"蒙晓丹"</f>
        <v>蒙晓丹</v>
      </c>
      <c r="D1431" s="4" t="str">
        <f>"女"</f>
        <v>女</v>
      </c>
      <c r="E1431" s="4" t="str">
        <f>"1995-11-26"</f>
        <v>1995-11-26</v>
      </c>
    </row>
    <row r="1432" spans="1:5" s="1" customFormat="1" x14ac:dyDescent="0.15">
      <c r="A1432" s="4">
        <v>1430</v>
      </c>
      <c r="B1432" s="4" t="s">
        <v>21</v>
      </c>
      <c r="C1432" s="4" t="str">
        <f>"杨婷婷"</f>
        <v>杨婷婷</v>
      </c>
      <c r="D1432" s="4" t="str">
        <f>"女"</f>
        <v>女</v>
      </c>
      <c r="E1432" s="4" t="str">
        <f>"1998-04-06"</f>
        <v>1998-04-06</v>
      </c>
    </row>
    <row r="1433" spans="1:5" s="1" customFormat="1" x14ac:dyDescent="0.15">
      <c r="A1433" s="4">
        <v>1431</v>
      </c>
      <c r="B1433" s="4" t="s">
        <v>21</v>
      </c>
      <c r="C1433" s="4" t="str">
        <f>"陈金霞"</f>
        <v>陈金霞</v>
      </c>
      <c r="D1433" s="4" t="str">
        <f>"女"</f>
        <v>女</v>
      </c>
      <c r="E1433" s="4" t="str">
        <f>"1997-02-13"</f>
        <v>1997-02-13</v>
      </c>
    </row>
    <row r="1434" spans="1:5" s="1" customFormat="1" x14ac:dyDescent="0.15">
      <c r="A1434" s="4">
        <v>1432</v>
      </c>
      <c r="B1434" s="4" t="s">
        <v>21</v>
      </c>
      <c r="C1434" s="4" t="str">
        <f>"李舒"</f>
        <v>李舒</v>
      </c>
      <c r="D1434" s="4" t="str">
        <f>"女"</f>
        <v>女</v>
      </c>
      <c r="E1434" s="4" t="str">
        <f>"1995-08-10"</f>
        <v>1995-08-10</v>
      </c>
    </row>
    <row r="1435" spans="1:5" s="1" customFormat="1" x14ac:dyDescent="0.15">
      <c r="A1435" s="4">
        <v>1433</v>
      </c>
      <c r="B1435" s="4" t="s">
        <v>21</v>
      </c>
      <c r="C1435" s="4" t="str">
        <f>"翁翠梨"</f>
        <v>翁翠梨</v>
      </c>
      <c r="D1435" s="4" t="str">
        <f>"女"</f>
        <v>女</v>
      </c>
      <c r="E1435" s="4" t="str">
        <f>"1997-08-27"</f>
        <v>1997-08-27</v>
      </c>
    </row>
    <row r="1436" spans="1:5" s="1" customFormat="1" x14ac:dyDescent="0.15">
      <c r="A1436" s="4">
        <v>1434</v>
      </c>
      <c r="B1436" s="4" t="s">
        <v>21</v>
      </c>
      <c r="C1436" s="4" t="str">
        <f>"朱玉芳"</f>
        <v>朱玉芳</v>
      </c>
      <c r="D1436" s="4" t="str">
        <f>"女"</f>
        <v>女</v>
      </c>
      <c r="E1436" s="4" t="str">
        <f>"1997-10-17"</f>
        <v>1997-10-17</v>
      </c>
    </row>
    <row r="1437" spans="1:5" s="1" customFormat="1" x14ac:dyDescent="0.15">
      <c r="A1437" s="4">
        <v>1435</v>
      </c>
      <c r="B1437" s="4" t="s">
        <v>21</v>
      </c>
      <c r="C1437" s="4" t="str">
        <f>"董佳佳"</f>
        <v>董佳佳</v>
      </c>
      <c r="D1437" s="4" t="str">
        <f>"女"</f>
        <v>女</v>
      </c>
      <c r="E1437" s="4" t="str">
        <f>"1995-03-03"</f>
        <v>1995-03-03</v>
      </c>
    </row>
    <row r="1438" spans="1:5" s="1" customFormat="1" x14ac:dyDescent="0.15">
      <c r="A1438" s="4">
        <v>1436</v>
      </c>
      <c r="B1438" s="4" t="s">
        <v>21</v>
      </c>
      <c r="C1438" s="4" t="str">
        <f>"柏国鑫"</f>
        <v>柏国鑫</v>
      </c>
      <c r="D1438" s="4" t="str">
        <f>"女"</f>
        <v>女</v>
      </c>
      <c r="E1438" s="4" t="str">
        <f>"1998-07-02"</f>
        <v>1998-07-02</v>
      </c>
    </row>
    <row r="1439" spans="1:5" s="1" customFormat="1" x14ac:dyDescent="0.15">
      <c r="A1439" s="4">
        <v>1437</v>
      </c>
      <c r="B1439" s="4" t="s">
        <v>21</v>
      </c>
      <c r="C1439" s="4" t="str">
        <f>"黎秋丽"</f>
        <v>黎秋丽</v>
      </c>
      <c r="D1439" s="4" t="str">
        <f>"女"</f>
        <v>女</v>
      </c>
      <c r="E1439" s="4" t="str">
        <f>"1994-04-19"</f>
        <v>1994-04-19</v>
      </c>
    </row>
    <row r="1440" spans="1:5" s="1" customFormat="1" x14ac:dyDescent="0.15">
      <c r="A1440" s="4">
        <v>1438</v>
      </c>
      <c r="B1440" s="4" t="s">
        <v>21</v>
      </c>
      <c r="C1440" s="4" t="str">
        <f>"郑帝娥"</f>
        <v>郑帝娥</v>
      </c>
      <c r="D1440" s="4" t="str">
        <f>"女"</f>
        <v>女</v>
      </c>
      <c r="E1440" s="4" t="str">
        <f>"1997-04-08"</f>
        <v>1997-04-08</v>
      </c>
    </row>
    <row r="1441" spans="1:5" s="1" customFormat="1" x14ac:dyDescent="0.15">
      <c r="A1441" s="4">
        <v>1439</v>
      </c>
      <c r="B1441" s="4" t="s">
        <v>21</v>
      </c>
      <c r="C1441" s="4" t="str">
        <f>"符淑娟"</f>
        <v>符淑娟</v>
      </c>
      <c r="D1441" s="4" t="str">
        <f>"女"</f>
        <v>女</v>
      </c>
      <c r="E1441" s="4" t="str">
        <f>"1998-08-20"</f>
        <v>1998-08-20</v>
      </c>
    </row>
    <row r="1442" spans="1:5" s="1" customFormat="1" x14ac:dyDescent="0.15">
      <c r="A1442" s="4">
        <v>1440</v>
      </c>
      <c r="B1442" s="4" t="s">
        <v>21</v>
      </c>
      <c r="C1442" s="4" t="str">
        <f>"符瑞芳"</f>
        <v>符瑞芳</v>
      </c>
      <c r="D1442" s="4" t="str">
        <f>"女"</f>
        <v>女</v>
      </c>
      <c r="E1442" s="4" t="str">
        <f>"1997-08-14"</f>
        <v>1997-08-14</v>
      </c>
    </row>
    <row r="1443" spans="1:5" s="1" customFormat="1" x14ac:dyDescent="0.15">
      <c r="A1443" s="4">
        <v>1441</v>
      </c>
      <c r="B1443" s="4" t="s">
        <v>21</v>
      </c>
      <c r="C1443" s="4" t="str">
        <f>"王琳"</f>
        <v>王琳</v>
      </c>
      <c r="D1443" s="4" t="str">
        <f>"女"</f>
        <v>女</v>
      </c>
      <c r="E1443" s="4" t="str">
        <f>"1996-01-17"</f>
        <v>1996-01-17</v>
      </c>
    </row>
    <row r="1444" spans="1:5" s="1" customFormat="1" x14ac:dyDescent="0.15">
      <c r="A1444" s="4">
        <v>1442</v>
      </c>
      <c r="B1444" s="4" t="s">
        <v>21</v>
      </c>
      <c r="C1444" s="4" t="str">
        <f>"刘静"</f>
        <v>刘静</v>
      </c>
      <c r="D1444" s="4" t="str">
        <f>"女"</f>
        <v>女</v>
      </c>
      <c r="E1444" s="4" t="str">
        <f>"1997-03-20"</f>
        <v>1997-03-20</v>
      </c>
    </row>
    <row r="1445" spans="1:5" s="1" customFormat="1" x14ac:dyDescent="0.15">
      <c r="A1445" s="4">
        <v>1443</v>
      </c>
      <c r="B1445" s="4" t="s">
        <v>21</v>
      </c>
      <c r="C1445" s="4" t="str">
        <f>"吴秋萍"</f>
        <v>吴秋萍</v>
      </c>
      <c r="D1445" s="4" t="str">
        <f>"女"</f>
        <v>女</v>
      </c>
      <c r="E1445" s="4" t="str">
        <f>"1996-08-19"</f>
        <v>1996-08-19</v>
      </c>
    </row>
    <row r="1446" spans="1:5" s="1" customFormat="1" x14ac:dyDescent="0.15">
      <c r="A1446" s="4">
        <v>1444</v>
      </c>
      <c r="B1446" s="4" t="s">
        <v>21</v>
      </c>
      <c r="C1446" s="4" t="str">
        <f>"符峥"</f>
        <v>符峥</v>
      </c>
      <c r="D1446" s="4" t="str">
        <f>"男"</f>
        <v>男</v>
      </c>
      <c r="E1446" s="4" t="str">
        <f>"1998-01-20"</f>
        <v>1998-01-20</v>
      </c>
    </row>
    <row r="1447" spans="1:5" s="1" customFormat="1" x14ac:dyDescent="0.15">
      <c r="A1447" s="4">
        <v>1445</v>
      </c>
      <c r="B1447" s="4" t="s">
        <v>21</v>
      </c>
      <c r="C1447" s="4" t="str">
        <f>"羊秋霞"</f>
        <v>羊秋霞</v>
      </c>
      <c r="D1447" s="4" t="str">
        <f>"女"</f>
        <v>女</v>
      </c>
      <c r="E1447" s="4" t="str">
        <f>"1998-03-02"</f>
        <v>1998-03-02</v>
      </c>
    </row>
    <row r="1448" spans="1:5" s="1" customFormat="1" x14ac:dyDescent="0.15">
      <c r="A1448" s="4">
        <v>1446</v>
      </c>
      <c r="B1448" s="4" t="s">
        <v>21</v>
      </c>
      <c r="C1448" s="4" t="str">
        <f>"符秋艳"</f>
        <v>符秋艳</v>
      </c>
      <c r="D1448" s="4" t="str">
        <f>"女"</f>
        <v>女</v>
      </c>
      <c r="E1448" s="4" t="str">
        <f>"1997-10-21"</f>
        <v>1997-10-21</v>
      </c>
    </row>
    <row r="1449" spans="1:5" s="1" customFormat="1" x14ac:dyDescent="0.15">
      <c r="A1449" s="4">
        <v>1447</v>
      </c>
      <c r="B1449" s="4" t="s">
        <v>21</v>
      </c>
      <c r="C1449" s="4" t="str">
        <f>"李诗莹"</f>
        <v>李诗莹</v>
      </c>
      <c r="D1449" s="4" t="str">
        <f>"女"</f>
        <v>女</v>
      </c>
      <c r="E1449" s="4" t="str">
        <f>"1997-11-06"</f>
        <v>1997-11-06</v>
      </c>
    </row>
    <row r="1450" spans="1:5" s="1" customFormat="1" x14ac:dyDescent="0.15">
      <c r="A1450" s="4">
        <v>1448</v>
      </c>
      <c r="B1450" s="4" t="s">
        <v>21</v>
      </c>
      <c r="C1450" s="4" t="str">
        <f>"梁君俏"</f>
        <v>梁君俏</v>
      </c>
      <c r="D1450" s="4" t="str">
        <f>"女"</f>
        <v>女</v>
      </c>
      <c r="E1450" s="4" t="str">
        <f>"1999-05-15"</f>
        <v>1999-05-15</v>
      </c>
    </row>
    <row r="1451" spans="1:5" s="1" customFormat="1" x14ac:dyDescent="0.15">
      <c r="A1451" s="4">
        <v>1449</v>
      </c>
      <c r="B1451" s="4" t="s">
        <v>21</v>
      </c>
      <c r="C1451" s="4" t="str">
        <f>"谢宗珠"</f>
        <v>谢宗珠</v>
      </c>
      <c r="D1451" s="4" t="str">
        <f>"女"</f>
        <v>女</v>
      </c>
      <c r="E1451" s="4" t="str">
        <f>"1998-01-04"</f>
        <v>1998-01-04</v>
      </c>
    </row>
    <row r="1452" spans="1:5" s="1" customFormat="1" x14ac:dyDescent="0.15">
      <c r="A1452" s="4">
        <v>1450</v>
      </c>
      <c r="B1452" s="4" t="s">
        <v>21</v>
      </c>
      <c r="C1452" s="4" t="str">
        <f>"蒙芳玲"</f>
        <v>蒙芳玲</v>
      </c>
      <c r="D1452" s="4" t="str">
        <f>"女"</f>
        <v>女</v>
      </c>
      <c r="E1452" s="4" t="str">
        <f>"1996-01-10"</f>
        <v>1996-01-10</v>
      </c>
    </row>
    <row r="1453" spans="1:5" s="1" customFormat="1" x14ac:dyDescent="0.15">
      <c r="A1453" s="4">
        <v>1451</v>
      </c>
      <c r="B1453" s="4" t="s">
        <v>21</v>
      </c>
      <c r="C1453" s="4" t="str">
        <f>"吴梦思"</f>
        <v>吴梦思</v>
      </c>
      <c r="D1453" s="4" t="str">
        <f>"女"</f>
        <v>女</v>
      </c>
      <c r="E1453" s="4" t="str">
        <f>"1997-04-06"</f>
        <v>1997-04-06</v>
      </c>
    </row>
    <row r="1454" spans="1:5" s="1" customFormat="1" x14ac:dyDescent="0.15">
      <c r="A1454" s="4">
        <v>1452</v>
      </c>
      <c r="B1454" s="4" t="s">
        <v>21</v>
      </c>
      <c r="C1454" s="4" t="str">
        <f>"陈彬"</f>
        <v>陈彬</v>
      </c>
      <c r="D1454" s="4" t="str">
        <f>"女"</f>
        <v>女</v>
      </c>
      <c r="E1454" s="4" t="str">
        <f>"1997-07-18"</f>
        <v>1997-07-18</v>
      </c>
    </row>
    <row r="1455" spans="1:5" s="1" customFormat="1" x14ac:dyDescent="0.15">
      <c r="A1455" s="4">
        <v>1453</v>
      </c>
      <c r="B1455" s="4" t="s">
        <v>21</v>
      </c>
      <c r="C1455" s="4" t="str">
        <f>"王世韵"</f>
        <v>王世韵</v>
      </c>
      <c r="D1455" s="4" t="str">
        <f>"女"</f>
        <v>女</v>
      </c>
      <c r="E1455" s="4" t="str">
        <f>"1997-09-23"</f>
        <v>1997-09-23</v>
      </c>
    </row>
    <row r="1456" spans="1:5" s="1" customFormat="1" x14ac:dyDescent="0.15">
      <c r="A1456" s="4">
        <v>1454</v>
      </c>
      <c r="B1456" s="4" t="s">
        <v>21</v>
      </c>
      <c r="C1456" s="4" t="str">
        <f>"王波"</f>
        <v>王波</v>
      </c>
      <c r="D1456" s="4" t="str">
        <f>"女"</f>
        <v>女</v>
      </c>
      <c r="E1456" s="4" t="str">
        <f>"1994-10-03"</f>
        <v>1994-10-03</v>
      </c>
    </row>
    <row r="1457" spans="1:5" s="1" customFormat="1" x14ac:dyDescent="0.15">
      <c r="A1457" s="4">
        <v>1455</v>
      </c>
      <c r="B1457" s="4" t="s">
        <v>21</v>
      </c>
      <c r="C1457" s="4" t="str">
        <f>"李蓓蓓"</f>
        <v>李蓓蓓</v>
      </c>
      <c r="D1457" s="4" t="str">
        <f>"女"</f>
        <v>女</v>
      </c>
      <c r="E1457" s="4" t="str">
        <f>"1993-03-05"</f>
        <v>1993-03-05</v>
      </c>
    </row>
    <row r="1458" spans="1:5" s="1" customFormat="1" x14ac:dyDescent="0.15">
      <c r="A1458" s="4">
        <v>1456</v>
      </c>
      <c r="B1458" s="4" t="s">
        <v>21</v>
      </c>
      <c r="C1458" s="4" t="str">
        <f>"钟立娟"</f>
        <v>钟立娟</v>
      </c>
      <c r="D1458" s="4" t="str">
        <f>"女"</f>
        <v>女</v>
      </c>
      <c r="E1458" s="4" t="str">
        <f>"1996-03-16"</f>
        <v>1996-03-16</v>
      </c>
    </row>
    <row r="1459" spans="1:5" s="1" customFormat="1" x14ac:dyDescent="0.15">
      <c r="A1459" s="4">
        <v>1457</v>
      </c>
      <c r="B1459" s="4" t="s">
        <v>21</v>
      </c>
      <c r="C1459" s="4" t="str">
        <f>"陈坤莲"</f>
        <v>陈坤莲</v>
      </c>
      <c r="D1459" s="4" t="str">
        <f>"女"</f>
        <v>女</v>
      </c>
      <c r="E1459" s="4" t="str">
        <f>"1995-08-08"</f>
        <v>1995-08-08</v>
      </c>
    </row>
    <row r="1460" spans="1:5" s="1" customFormat="1" x14ac:dyDescent="0.15">
      <c r="A1460" s="4">
        <v>1458</v>
      </c>
      <c r="B1460" s="4" t="s">
        <v>21</v>
      </c>
      <c r="C1460" s="4" t="str">
        <f>"陈玲"</f>
        <v>陈玲</v>
      </c>
      <c r="D1460" s="4" t="str">
        <f>"女"</f>
        <v>女</v>
      </c>
      <c r="E1460" s="4" t="str">
        <f>"1996-01-21"</f>
        <v>1996-01-21</v>
      </c>
    </row>
    <row r="1461" spans="1:5" s="1" customFormat="1" x14ac:dyDescent="0.15">
      <c r="A1461" s="4">
        <v>1459</v>
      </c>
      <c r="B1461" s="4" t="s">
        <v>21</v>
      </c>
      <c r="C1461" s="4" t="str">
        <f>"刘宇"</f>
        <v>刘宇</v>
      </c>
      <c r="D1461" s="4" t="str">
        <f>"女"</f>
        <v>女</v>
      </c>
      <c r="E1461" s="4" t="str">
        <f>"1996-12-27"</f>
        <v>1996-12-27</v>
      </c>
    </row>
    <row r="1462" spans="1:5" s="1" customFormat="1" x14ac:dyDescent="0.15">
      <c r="A1462" s="4">
        <v>1460</v>
      </c>
      <c r="B1462" s="4" t="s">
        <v>21</v>
      </c>
      <c r="C1462" s="4" t="str">
        <f>"丁应兰"</f>
        <v>丁应兰</v>
      </c>
      <c r="D1462" s="4" t="str">
        <f>"女"</f>
        <v>女</v>
      </c>
      <c r="E1462" s="4" t="str">
        <f>"1997-10-12"</f>
        <v>1997-10-12</v>
      </c>
    </row>
    <row r="1463" spans="1:5" s="1" customFormat="1" x14ac:dyDescent="0.15">
      <c r="A1463" s="4">
        <v>1461</v>
      </c>
      <c r="B1463" s="4" t="s">
        <v>21</v>
      </c>
      <c r="C1463" s="4" t="str">
        <f>"陈冰冰"</f>
        <v>陈冰冰</v>
      </c>
      <c r="D1463" s="4" t="str">
        <f>"女"</f>
        <v>女</v>
      </c>
      <c r="E1463" s="4" t="str">
        <f>"1997-09-22"</f>
        <v>1997-09-22</v>
      </c>
    </row>
    <row r="1464" spans="1:5" s="1" customFormat="1" x14ac:dyDescent="0.15">
      <c r="A1464" s="4">
        <v>1462</v>
      </c>
      <c r="B1464" s="4" t="s">
        <v>21</v>
      </c>
      <c r="C1464" s="4" t="str">
        <f>"卢世娟"</f>
        <v>卢世娟</v>
      </c>
      <c r="D1464" s="4" t="str">
        <f>"女"</f>
        <v>女</v>
      </c>
      <c r="E1464" s="4" t="str">
        <f>"1997-08-15"</f>
        <v>1997-08-15</v>
      </c>
    </row>
    <row r="1465" spans="1:5" s="1" customFormat="1" x14ac:dyDescent="0.15">
      <c r="A1465" s="4">
        <v>1463</v>
      </c>
      <c r="B1465" s="4" t="s">
        <v>21</v>
      </c>
      <c r="C1465" s="4" t="str">
        <f>"梁亚英"</f>
        <v>梁亚英</v>
      </c>
      <c r="D1465" s="4" t="str">
        <f>"女"</f>
        <v>女</v>
      </c>
      <c r="E1465" s="4" t="str">
        <f>"1993-07-12"</f>
        <v>1993-07-12</v>
      </c>
    </row>
    <row r="1466" spans="1:5" s="1" customFormat="1" x14ac:dyDescent="0.15">
      <c r="A1466" s="4">
        <v>1464</v>
      </c>
      <c r="B1466" s="4" t="s">
        <v>21</v>
      </c>
      <c r="C1466" s="4" t="str">
        <f>"文坤祝"</f>
        <v>文坤祝</v>
      </c>
      <c r="D1466" s="4" t="str">
        <f>"女"</f>
        <v>女</v>
      </c>
      <c r="E1466" s="4" t="str">
        <f>"1995-09-07"</f>
        <v>1995-09-07</v>
      </c>
    </row>
    <row r="1467" spans="1:5" s="1" customFormat="1" x14ac:dyDescent="0.15">
      <c r="A1467" s="4">
        <v>1465</v>
      </c>
      <c r="B1467" s="4" t="s">
        <v>21</v>
      </c>
      <c r="C1467" s="4" t="str">
        <f>"肖彬彬"</f>
        <v>肖彬彬</v>
      </c>
      <c r="D1467" s="4" t="str">
        <f>"女"</f>
        <v>女</v>
      </c>
      <c r="E1467" s="4" t="str">
        <f>"1998-02-24"</f>
        <v>1998-02-24</v>
      </c>
    </row>
    <row r="1468" spans="1:5" s="1" customFormat="1" x14ac:dyDescent="0.15">
      <c r="A1468" s="4">
        <v>1466</v>
      </c>
      <c r="B1468" s="4" t="s">
        <v>21</v>
      </c>
      <c r="C1468" s="4" t="str">
        <f>"李思佳"</f>
        <v>李思佳</v>
      </c>
      <c r="D1468" s="4" t="str">
        <f>"女"</f>
        <v>女</v>
      </c>
      <c r="E1468" s="4" t="str">
        <f>"1995-06-09"</f>
        <v>1995-06-09</v>
      </c>
    </row>
  </sheetData>
  <sortState ref="A1:F1467">
    <sortCondition descending="1" ref="B7"/>
  </sortState>
  <mergeCells count="1">
    <mergeCell ref="A1:E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2316_5ebca4252a558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2020-05-14T01:54:00Z</dcterms:created>
  <dcterms:modified xsi:type="dcterms:W3CDTF">2020-05-14T04:22:01Z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