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1840" windowHeight="125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Sheet1!$1:$3</definedName>
  </definedNames>
  <calcPr calcId="144525"/>
</workbook>
</file>

<file path=xl/calcChain.xml><?xml version="1.0" encoding="utf-8"?>
<calcChain xmlns="http://schemas.openxmlformats.org/spreadsheetml/2006/main">
  <c r="K19" i="1"/>
  <c r="J19"/>
  <c r="H19"/>
  <c r="F19"/>
  <c r="D19"/>
  <c r="C19"/>
  <c r="K18"/>
  <c r="J18"/>
  <c r="H18"/>
  <c r="F18"/>
  <c r="D18"/>
  <c r="C18"/>
  <c r="K17"/>
  <c r="J17"/>
  <c r="H17"/>
  <c r="F17"/>
  <c r="D17"/>
  <c r="C17"/>
  <c r="K16"/>
  <c r="J16"/>
  <c r="H16"/>
  <c r="F16"/>
  <c r="D16"/>
  <c r="K15"/>
  <c r="J15"/>
  <c r="H15"/>
  <c r="F15"/>
  <c r="D15"/>
  <c r="C15"/>
  <c r="K14"/>
  <c r="J14"/>
  <c r="H14"/>
  <c r="F14"/>
  <c r="D14"/>
  <c r="C14"/>
  <c r="K13"/>
  <c r="J13"/>
  <c r="H13"/>
  <c r="F13"/>
  <c r="D13"/>
  <c r="C13"/>
  <c r="K12"/>
  <c r="J12"/>
  <c r="H12"/>
  <c r="F12"/>
  <c r="C12"/>
  <c r="K11"/>
  <c r="J11"/>
  <c r="H11"/>
  <c r="F11"/>
  <c r="C11"/>
  <c r="K10"/>
  <c r="J10"/>
  <c r="H10"/>
  <c r="F10"/>
  <c r="D10"/>
  <c r="C10"/>
  <c r="K9"/>
  <c r="J9"/>
  <c r="H9"/>
  <c r="F9"/>
  <c r="D9"/>
  <c r="C9"/>
  <c r="K8"/>
  <c r="J8"/>
  <c r="H8"/>
  <c r="F8"/>
  <c r="D8"/>
  <c r="C8"/>
  <c r="K7"/>
  <c r="J7"/>
  <c r="H7"/>
  <c r="F7"/>
  <c r="D7"/>
  <c r="C7"/>
  <c r="K6"/>
  <c r="J6"/>
  <c r="H6"/>
  <c r="F6"/>
  <c r="D6"/>
  <c r="C6"/>
  <c r="K5"/>
  <c r="J5"/>
  <c r="H5"/>
  <c r="F5"/>
  <c r="C5"/>
  <c r="K4"/>
  <c r="J4"/>
  <c r="H4"/>
  <c r="F4"/>
  <c r="D4"/>
  <c r="C4"/>
</calcChain>
</file>

<file path=xl/sharedStrings.xml><?xml version="1.0" encoding="utf-8"?>
<sst xmlns="http://schemas.openxmlformats.org/spreadsheetml/2006/main" count="36" uniqueCount="29">
  <si>
    <t>附件:4</t>
  </si>
  <si>
    <t>海口市人民医院事业单位公开考核招聘综合成绩汇总表</t>
  </si>
  <si>
    <t>序号</t>
  </si>
  <si>
    <t>报考岗位</t>
  </si>
  <si>
    <t>姓名</t>
  </si>
  <si>
    <t>身份证号码</t>
  </si>
  <si>
    <t>专业题成绩</t>
  </si>
  <si>
    <t>专业题成绩*35%</t>
  </si>
  <si>
    <t>综合素质成绩</t>
  </si>
  <si>
    <t>综合素质成绩*30&amp;</t>
  </si>
  <si>
    <t>科研论文成绩</t>
  </si>
  <si>
    <t>科研论文成绩*35%</t>
  </si>
  <si>
    <t>总成绩</t>
  </si>
  <si>
    <t>备注</t>
  </si>
  <si>
    <t>医学检验科</t>
  </si>
  <si>
    <t>重症医学科</t>
  </si>
  <si>
    <t>412901197908211533</t>
  </si>
  <si>
    <t>神经外科</t>
  </si>
  <si>
    <t>缺考</t>
  </si>
  <si>
    <t>口腔修复科</t>
  </si>
  <si>
    <t>口腔科</t>
  </si>
  <si>
    <t>护理</t>
  </si>
  <si>
    <t>神经内科</t>
  </si>
  <si>
    <t>460028197603103222</t>
  </si>
  <si>
    <t>460027198206286617</t>
  </si>
  <si>
    <t>泌尿外科</t>
  </si>
  <si>
    <t>麻醉科</t>
  </si>
  <si>
    <t>王伟明</t>
  </si>
  <si>
    <t>儿科</t>
  </si>
</sst>
</file>

<file path=xl/styles.xml><?xml version="1.0" encoding="utf-8"?>
<styleSheet xmlns="http://schemas.openxmlformats.org/spreadsheetml/2006/main">
  <numFmts count="1">
    <numFmt numFmtId="178" formatCode="0.00_ "/>
  </numFmts>
  <fonts count="7">
    <font>
      <sz val="11"/>
      <color theme="1"/>
      <name val="宋体"/>
      <charset val="134"/>
      <scheme val="minor"/>
    </font>
    <font>
      <b/>
      <sz val="20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Fill="1" applyAlignment="1"/>
    <xf numFmtId="0" fontId="0" fillId="0" borderId="0" xfId="0" applyFill="1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78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78" fontId="3" fillId="0" borderId="1" xfId="0" applyNumberFormat="1" applyFont="1" applyFill="1" applyBorder="1" applyAlignment="1">
      <alignment horizontal="center" vertical="center"/>
    </xf>
    <xf numFmtId="178" fontId="4" fillId="0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3" fillId="0" borderId="1" xfId="0" quotePrefix="1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178" fontId="1" fillId="0" borderId="0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"/>
  <sheetViews>
    <sheetView tabSelected="1" workbookViewId="0">
      <selection activeCell="I8" sqref="I8"/>
    </sheetView>
  </sheetViews>
  <sheetFormatPr defaultColWidth="9" defaultRowHeight="13.5"/>
  <cols>
    <col min="2" max="2" width="13.5" customWidth="1"/>
    <col min="3" max="3" width="10.375" customWidth="1"/>
    <col min="4" max="4" width="22.125" customWidth="1"/>
    <col min="5" max="5" width="12.875" hidden="1" customWidth="1"/>
    <col min="6" max="6" width="12.875" customWidth="1"/>
    <col min="7" max="7" width="12.875" hidden="1" customWidth="1"/>
    <col min="8" max="8" width="12.875" customWidth="1"/>
    <col min="9" max="9" width="12.875" hidden="1" customWidth="1"/>
    <col min="10" max="12" width="12.875" customWidth="1"/>
  </cols>
  <sheetData>
    <row r="1" spans="1:12">
      <c r="A1" t="s">
        <v>0</v>
      </c>
    </row>
    <row r="2" spans="1:12" s="1" customFormat="1" ht="48" customHeight="1">
      <c r="A2" s="13" t="s">
        <v>1</v>
      </c>
      <c r="B2" s="13"/>
      <c r="C2" s="13"/>
      <c r="D2" s="14"/>
      <c r="E2" s="15"/>
      <c r="F2" s="15"/>
      <c r="G2" s="15"/>
      <c r="H2" s="15"/>
      <c r="I2" s="15"/>
      <c r="J2" s="15"/>
      <c r="K2" s="15"/>
      <c r="L2" s="13"/>
    </row>
    <row r="3" spans="1:12" s="2" customFormat="1" ht="44.1" customHeight="1">
      <c r="A3" s="3" t="s">
        <v>2</v>
      </c>
      <c r="B3" s="3" t="s">
        <v>3</v>
      </c>
      <c r="C3" s="3" t="s">
        <v>4</v>
      </c>
      <c r="D3" s="4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3" t="s">
        <v>13</v>
      </c>
    </row>
    <row r="4" spans="1:12" s="1" customFormat="1" ht="27" customHeight="1">
      <c r="A4" s="6">
        <v>1</v>
      </c>
      <c r="B4" s="6" t="s">
        <v>14</v>
      </c>
      <c r="C4" s="6" t="str">
        <f>"欧武英"</f>
        <v>欧武英</v>
      </c>
      <c r="D4" s="7" t="str">
        <f>"460004198108070826"</f>
        <v>460004198108070826</v>
      </c>
      <c r="E4" s="8">
        <v>84</v>
      </c>
      <c r="F4" s="8">
        <f>E4*0.35</f>
        <v>29.4</v>
      </c>
      <c r="G4" s="8">
        <v>83.67</v>
      </c>
      <c r="H4" s="8">
        <f>G4*0.3</f>
        <v>25.100999999999999</v>
      </c>
      <c r="I4" s="9">
        <v>72</v>
      </c>
      <c r="J4" s="8">
        <f>I4*0.35</f>
        <v>25.2</v>
      </c>
      <c r="K4" s="8">
        <f>F4+H4+J4</f>
        <v>79.700999999999993</v>
      </c>
      <c r="L4" s="10"/>
    </row>
    <row r="5" spans="1:12" s="1" customFormat="1" ht="27" customHeight="1">
      <c r="A5" s="6">
        <v>2</v>
      </c>
      <c r="B5" s="6" t="s">
        <v>15</v>
      </c>
      <c r="C5" s="6" t="str">
        <f>"苏醒"</f>
        <v>苏醒</v>
      </c>
      <c r="D5" s="7" t="s">
        <v>16</v>
      </c>
      <c r="E5" s="8">
        <v>84.67</v>
      </c>
      <c r="F5" s="8">
        <f t="shared" ref="F5:F19" si="0">E5*0.35</f>
        <v>29.634499999999999</v>
      </c>
      <c r="G5" s="8">
        <v>84.67</v>
      </c>
      <c r="H5" s="8">
        <f t="shared" ref="H5:H19" si="1">G5*0.3</f>
        <v>25.401</v>
      </c>
      <c r="I5" s="9">
        <v>73</v>
      </c>
      <c r="J5" s="8">
        <f t="shared" ref="J5:J19" si="2">I5*0.35</f>
        <v>25.55</v>
      </c>
      <c r="K5" s="8">
        <f t="shared" ref="K5:K19" si="3">F5+H5+J5</f>
        <v>80.585499999999996</v>
      </c>
      <c r="L5" s="11"/>
    </row>
    <row r="6" spans="1:12" s="1" customFormat="1" ht="27" customHeight="1">
      <c r="A6" s="6">
        <v>3</v>
      </c>
      <c r="B6" s="6" t="s">
        <v>17</v>
      </c>
      <c r="C6" s="6" t="str">
        <f>"蒋文荣"</f>
        <v>蒋文荣</v>
      </c>
      <c r="D6" s="7" t="str">
        <f>"432930198106270275"</f>
        <v>432930198106270275</v>
      </c>
      <c r="E6" s="8">
        <v>0</v>
      </c>
      <c r="F6" s="8">
        <f t="shared" si="0"/>
        <v>0</v>
      </c>
      <c r="G6" s="8">
        <v>0</v>
      </c>
      <c r="H6" s="8">
        <f t="shared" si="1"/>
        <v>0</v>
      </c>
      <c r="I6" s="9">
        <v>72</v>
      </c>
      <c r="J6" s="8">
        <f t="shared" si="2"/>
        <v>25.2</v>
      </c>
      <c r="K6" s="8">
        <f t="shared" si="3"/>
        <v>25.2</v>
      </c>
      <c r="L6" s="11" t="s">
        <v>18</v>
      </c>
    </row>
    <row r="7" spans="1:12" s="1" customFormat="1" ht="27" customHeight="1">
      <c r="A7" s="6">
        <v>4</v>
      </c>
      <c r="B7" s="6" t="s">
        <v>19</v>
      </c>
      <c r="C7" s="6" t="str">
        <f>"刘晓晶"</f>
        <v>刘晓晶</v>
      </c>
      <c r="D7" s="7" t="str">
        <f>"230804198006270924"</f>
        <v>230804198006270924</v>
      </c>
      <c r="E7" s="8">
        <v>76.33</v>
      </c>
      <c r="F7" s="8">
        <f t="shared" si="0"/>
        <v>26.715499999999999</v>
      </c>
      <c r="G7" s="8">
        <v>80.33</v>
      </c>
      <c r="H7" s="8">
        <f t="shared" si="1"/>
        <v>24.099</v>
      </c>
      <c r="I7" s="9">
        <v>86.5</v>
      </c>
      <c r="J7" s="8">
        <f t="shared" si="2"/>
        <v>30.274999999999999</v>
      </c>
      <c r="K7" s="8">
        <f t="shared" si="3"/>
        <v>81.089500000000001</v>
      </c>
      <c r="L7" s="11"/>
    </row>
    <row r="8" spans="1:12" s="1" customFormat="1" ht="27" customHeight="1">
      <c r="A8" s="6">
        <v>5</v>
      </c>
      <c r="B8" s="6" t="s">
        <v>20</v>
      </c>
      <c r="C8" s="6" t="str">
        <f>"张文柏"</f>
        <v>张文柏</v>
      </c>
      <c r="D8" s="7" t="str">
        <f>"460104198906300310"</f>
        <v>460104198906300310</v>
      </c>
      <c r="E8" s="8">
        <v>85</v>
      </c>
      <c r="F8" s="8">
        <f t="shared" si="0"/>
        <v>29.75</v>
      </c>
      <c r="G8" s="8">
        <v>85</v>
      </c>
      <c r="H8" s="8">
        <f t="shared" si="1"/>
        <v>25.5</v>
      </c>
      <c r="I8" s="9">
        <v>76</v>
      </c>
      <c r="J8" s="8">
        <f t="shared" si="2"/>
        <v>26.6</v>
      </c>
      <c r="K8" s="8">
        <f t="shared" si="3"/>
        <v>81.849999999999994</v>
      </c>
      <c r="L8" s="11"/>
    </row>
    <row r="9" spans="1:12" s="1" customFormat="1" ht="27" customHeight="1">
      <c r="A9" s="6">
        <v>6</v>
      </c>
      <c r="B9" s="6" t="s">
        <v>21</v>
      </c>
      <c r="C9" s="6" t="str">
        <f>"谢琴"</f>
        <v>谢琴</v>
      </c>
      <c r="D9" s="7" t="str">
        <f>"460026197611193624"</f>
        <v>460026197611193624</v>
      </c>
      <c r="E9" s="8">
        <v>81</v>
      </c>
      <c r="F9" s="8">
        <f t="shared" si="0"/>
        <v>28.35</v>
      </c>
      <c r="G9" s="8">
        <v>86.67</v>
      </c>
      <c r="H9" s="8">
        <f t="shared" si="1"/>
        <v>26.001000000000001</v>
      </c>
      <c r="I9" s="9">
        <v>72</v>
      </c>
      <c r="J9" s="8">
        <f t="shared" si="2"/>
        <v>25.2</v>
      </c>
      <c r="K9" s="8">
        <f t="shared" si="3"/>
        <v>79.551000000000002</v>
      </c>
      <c r="L9" s="11"/>
    </row>
    <row r="10" spans="1:12" s="1" customFormat="1" ht="27" customHeight="1">
      <c r="A10" s="6">
        <v>7</v>
      </c>
      <c r="B10" s="6" t="s">
        <v>21</v>
      </c>
      <c r="C10" s="6" t="str">
        <f>"余燕梅"</f>
        <v>余燕梅</v>
      </c>
      <c r="D10" s="7" t="str">
        <f>"422301197808080926"</f>
        <v>422301197808080926</v>
      </c>
      <c r="E10" s="8">
        <v>68.67</v>
      </c>
      <c r="F10" s="8">
        <f t="shared" si="0"/>
        <v>24.034500000000001</v>
      </c>
      <c r="G10" s="8">
        <v>76</v>
      </c>
      <c r="H10" s="8">
        <f t="shared" si="1"/>
        <v>22.8</v>
      </c>
      <c r="I10" s="9">
        <v>73</v>
      </c>
      <c r="J10" s="8">
        <f t="shared" si="2"/>
        <v>25.55</v>
      </c>
      <c r="K10" s="8">
        <f t="shared" si="3"/>
        <v>72.384500000000003</v>
      </c>
      <c r="L10" s="11"/>
    </row>
    <row r="11" spans="1:12" s="1" customFormat="1" ht="27" customHeight="1">
      <c r="A11" s="6">
        <v>8</v>
      </c>
      <c r="B11" s="6" t="s">
        <v>22</v>
      </c>
      <c r="C11" s="6" t="str">
        <f>"符惠芳"</f>
        <v>符惠芳</v>
      </c>
      <c r="D11" s="7" t="s">
        <v>23</v>
      </c>
      <c r="E11" s="8">
        <v>81.67</v>
      </c>
      <c r="F11" s="8">
        <f t="shared" si="0"/>
        <v>28.584499999999998</v>
      </c>
      <c r="G11" s="8">
        <v>80.67</v>
      </c>
      <c r="H11" s="8">
        <f t="shared" si="1"/>
        <v>24.201000000000001</v>
      </c>
      <c r="I11" s="9">
        <v>83</v>
      </c>
      <c r="J11" s="8">
        <f t="shared" si="2"/>
        <v>29.05</v>
      </c>
      <c r="K11" s="8">
        <f t="shared" si="3"/>
        <v>81.835499999999996</v>
      </c>
      <c r="L11" s="11"/>
    </row>
    <row r="12" spans="1:12" s="1" customFormat="1" ht="27" customHeight="1">
      <c r="A12" s="6">
        <v>9</v>
      </c>
      <c r="B12" s="6" t="s">
        <v>22</v>
      </c>
      <c r="C12" s="6" t="str">
        <f>"曾德华"</f>
        <v>曾德华</v>
      </c>
      <c r="D12" s="12" t="s">
        <v>24</v>
      </c>
      <c r="E12" s="8">
        <v>84.33</v>
      </c>
      <c r="F12" s="8">
        <f t="shared" si="0"/>
        <v>29.515499999999999</v>
      </c>
      <c r="G12" s="8">
        <v>83.67</v>
      </c>
      <c r="H12" s="8">
        <f t="shared" si="1"/>
        <v>25.100999999999999</v>
      </c>
      <c r="I12" s="9">
        <v>71.5</v>
      </c>
      <c r="J12" s="8">
        <f t="shared" si="2"/>
        <v>25.024999999999999</v>
      </c>
      <c r="K12" s="8">
        <f t="shared" si="3"/>
        <v>79.641499999999994</v>
      </c>
      <c r="L12" s="11"/>
    </row>
    <row r="13" spans="1:12" s="1" customFormat="1" ht="27" customHeight="1">
      <c r="A13" s="6">
        <v>10</v>
      </c>
      <c r="B13" s="6" t="s">
        <v>25</v>
      </c>
      <c r="C13" s="6" t="str">
        <f>"邢增术"</f>
        <v>邢增术</v>
      </c>
      <c r="D13" s="7" t="str">
        <f>"460033197808173276"</f>
        <v>460033197808173276</v>
      </c>
      <c r="E13" s="8">
        <v>82</v>
      </c>
      <c r="F13" s="8">
        <f t="shared" si="0"/>
        <v>28.7</v>
      </c>
      <c r="G13" s="8">
        <v>84.67</v>
      </c>
      <c r="H13" s="8">
        <f t="shared" si="1"/>
        <v>25.401</v>
      </c>
      <c r="I13" s="9">
        <v>84</v>
      </c>
      <c r="J13" s="8">
        <f t="shared" si="2"/>
        <v>29.4</v>
      </c>
      <c r="K13" s="8">
        <f t="shared" si="3"/>
        <v>83.501000000000005</v>
      </c>
      <c r="L13" s="11"/>
    </row>
    <row r="14" spans="1:12" s="1" customFormat="1" ht="27" customHeight="1">
      <c r="A14" s="6">
        <v>11</v>
      </c>
      <c r="B14" s="6" t="s">
        <v>25</v>
      </c>
      <c r="C14" s="6" t="str">
        <f>"蒙美江"</f>
        <v>蒙美江</v>
      </c>
      <c r="D14" s="7" t="str">
        <f>"460004198607201413"</f>
        <v>460004198607201413</v>
      </c>
      <c r="E14" s="8">
        <v>75.67</v>
      </c>
      <c r="F14" s="8">
        <f t="shared" si="0"/>
        <v>26.484500000000001</v>
      </c>
      <c r="G14" s="8">
        <v>81</v>
      </c>
      <c r="H14" s="8">
        <f t="shared" si="1"/>
        <v>24.3</v>
      </c>
      <c r="I14" s="9">
        <v>0</v>
      </c>
      <c r="J14" s="8">
        <f t="shared" si="2"/>
        <v>0</v>
      </c>
      <c r="K14" s="8">
        <f t="shared" si="3"/>
        <v>50.784500000000001</v>
      </c>
      <c r="L14" s="11"/>
    </row>
    <row r="15" spans="1:12" s="1" customFormat="1" ht="27" customHeight="1">
      <c r="A15" s="6">
        <v>12</v>
      </c>
      <c r="B15" s="6" t="s">
        <v>26</v>
      </c>
      <c r="C15" s="6" t="str">
        <f>"徐丽丽"</f>
        <v>徐丽丽</v>
      </c>
      <c r="D15" s="7" t="str">
        <f>"230321198103280023"</f>
        <v>230321198103280023</v>
      </c>
      <c r="E15" s="8">
        <v>81.33</v>
      </c>
      <c r="F15" s="8">
        <f t="shared" si="0"/>
        <v>28.465499999999999</v>
      </c>
      <c r="G15" s="8">
        <v>82.33</v>
      </c>
      <c r="H15" s="8">
        <f t="shared" si="1"/>
        <v>24.699000000000002</v>
      </c>
      <c r="I15" s="9">
        <v>55</v>
      </c>
      <c r="J15" s="8">
        <f t="shared" si="2"/>
        <v>19.25</v>
      </c>
      <c r="K15" s="8">
        <f t="shared" si="3"/>
        <v>72.414500000000004</v>
      </c>
      <c r="L15" s="11"/>
    </row>
    <row r="16" spans="1:12" s="1" customFormat="1" ht="27" customHeight="1">
      <c r="A16" s="6">
        <v>13</v>
      </c>
      <c r="B16" s="6" t="s">
        <v>26</v>
      </c>
      <c r="C16" s="6" t="s">
        <v>27</v>
      </c>
      <c r="D16" s="7" t="str">
        <f>"230225198104044612"</f>
        <v>230225198104044612</v>
      </c>
      <c r="E16" s="8">
        <v>79.33</v>
      </c>
      <c r="F16" s="8">
        <f t="shared" si="0"/>
        <v>27.765499999999999</v>
      </c>
      <c r="G16" s="8">
        <v>80</v>
      </c>
      <c r="H16" s="8">
        <f t="shared" si="1"/>
        <v>24</v>
      </c>
      <c r="I16" s="9">
        <v>55</v>
      </c>
      <c r="J16" s="8">
        <f t="shared" si="2"/>
        <v>19.25</v>
      </c>
      <c r="K16" s="8">
        <f t="shared" si="3"/>
        <v>71.015500000000003</v>
      </c>
      <c r="L16" s="11"/>
    </row>
    <row r="17" spans="1:12" s="1" customFormat="1" ht="27" customHeight="1">
      <c r="A17" s="6">
        <v>14</v>
      </c>
      <c r="B17" s="6" t="s">
        <v>28</v>
      </c>
      <c r="C17" s="6" t="str">
        <f>"陈小建"</f>
        <v>陈小建</v>
      </c>
      <c r="D17" s="7" t="str">
        <f>"460028198110206068"</f>
        <v>460028198110206068</v>
      </c>
      <c r="E17" s="8">
        <v>78.33</v>
      </c>
      <c r="F17" s="8">
        <f t="shared" si="0"/>
        <v>27.415500000000002</v>
      </c>
      <c r="G17" s="8">
        <v>78.33</v>
      </c>
      <c r="H17" s="8">
        <f t="shared" si="1"/>
        <v>23.498999999999999</v>
      </c>
      <c r="I17" s="9">
        <v>72</v>
      </c>
      <c r="J17" s="8">
        <f t="shared" si="2"/>
        <v>25.2</v>
      </c>
      <c r="K17" s="8">
        <f t="shared" si="3"/>
        <v>76.114500000000007</v>
      </c>
      <c r="L17" s="11"/>
    </row>
    <row r="18" spans="1:12" s="1" customFormat="1" ht="27" customHeight="1">
      <c r="A18" s="6">
        <v>15</v>
      </c>
      <c r="B18" s="6" t="s">
        <v>28</v>
      </c>
      <c r="C18" s="6" t="str">
        <f>"裴玉英"</f>
        <v>裴玉英</v>
      </c>
      <c r="D18" s="7" t="str">
        <f>"230321197107115928"</f>
        <v>230321197107115928</v>
      </c>
      <c r="E18" s="8">
        <v>80</v>
      </c>
      <c r="F18" s="8">
        <f t="shared" si="0"/>
        <v>28</v>
      </c>
      <c r="G18" s="8">
        <v>84</v>
      </c>
      <c r="H18" s="8">
        <f t="shared" si="1"/>
        <v>25.2</v>
      </c>
      <c r="I18" s="9">
        <v>0</v>
      </c>
      <c r="J18" s="8">
        <f t="shared" si="2"/>
        <v>0</v>
      </c>
      <c r="K18" s="8">
        <f t="shared" si="3"/>
        <v>53.2</v>
      </c>
      <c r="L18" s="11"/>
    </row>
    <row r="19" spans="1:12" s="1" customFormat="1" ht="27" customHeight="1">
      <c r="A19" s="6">
        <v>16</v>
      </c>
      <c r="B19" s="6" t="s">
        <v>28</v>
      </c>
      <c r="C19" s="6" t="str">
        <f>"黄灵"</f>
        <v>黄灵</v>
      </c>
      <c r="D19" s="7" t="str">
        <f>"460028197906251214"</f>
        <v>460028197906251214</v>
      </c>
      <c r="E19" s="8">
        <v>0</v>
      </c>
      <c r="F19" s="8">
        <f t="shared" si="0"/>
        <v>0</v>
      </c>
      <c r="G19" s="8">
        <v>0</v>
      </c>
      <c r="H19" s="8">
        <f t="shared" si="1"/>
        <v>0</v>
      </c>
      <c r="I19" s="9">
        <v>71.5</v>
      </c>
      <c r="J19" s="8">
        <f t="shared" si="2"/>
        <v>25.024999999999999</v>
      </c>
      <c r="K19" s="8">
        <f t="shared" si="3"/>
        <v>25.024999999999999</v>
      </c>
      <c r="L19" s="11" t="s">
        <v>18</v>
      </c>
    </row>
  </sheetData>
  <sheetProtection password="EFB7" sheet="1" objects="1" scenarios="1"/>
  <mergeCells count="1">
    <mergeCell ref="A2:L2"/>
  </mergeCells>
  <phoneticPr fontId="6" type="noConversion"/>
  <pageMargins left="0.70866141732283505" right="0.70866141732283505" top="0.35433070866141703" bottom="0.3" header="0.31496062992126" footer="0.15748031496063"/>
  <pageSetup paperSize="9" orientation="landscape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微软用户</cp:lastModifiedBy>
  <cp:lastPrinted>2020-01-14T09:07:12Z</cp:lastPrinted>
  <dcterms:created xsi:type="dcterms:W3CDTF">2020-01-13T11:23:00Z</dcterms:created>
  <dcterms:modified xsi:type="dcterms:W3CDTF">2020-01-14T09:24:42Z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