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省统计局资料管理中心招考资格审核通过人员" sheetId="1" r:id="rId1"/>
  </sheets>
  <definedNames/>
  <calcPr fullCalcOnLoad="1"/>
</workbook>
</file>

<file path=xl/sharedStrings.xml><?xml version="1.0" encoding="utf-8"?>
<sst xmlns="http://schemas.openxmlformats.org/spreadsheetml/2006/main" count="261" uniqueCount="9">
  <si>
    <t>报考号</t>
  </si>
  <si>
    <t>报考岗位</t>
  </si>
  <si>
    <t>姓名</t>
  </si>
  <si>
    <t>性别</t>
  </si>
  <si>
    <t>出生年月日</t>
  </si>
  <si>
    <t>1001_管理岗1</t>
  </si>
  <si>
    <t>1002_专技岗1</t>
  </si>
  <si>
    <t>1003_专技岗2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</si>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</sst>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7" applyNumberFormat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8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tabSelected="1" zoomScalePageLayoutView="0" workbookViewId="0" topLeftCell="A1">
      <selection activeCell="K60" sqref="K60"/>
    </sheetView>
  </sheetViews>
  <sheetFormatPr defaultColWidth="9.00390625" defaultRowHeight="15"/>
  <cols>
    <col min="2" max="2" width="25.7109375" style="0" customWidth="1"/>
    <col min="3" max="3" width="16.57421875" style="0" customWidth="1"/>
    <col min="6" max="6" width="14.7109375" style="0" customWidth="1"/>
  </cols>
  <sheetData>
    <row r="1" spans="1:6" ht="31.5" customHeight="1">
      <c r="A1" s="3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4.25" customHeight="1">
      <c r="A2" s="4">
        <v>1</v>
      </c>
      <c r="B2" s="1" t="str">
        <f>"112420191223104906147358"</f>
        <v>112420191223104906147358</v>
      </c>
      <c r="C2" s="1" t="s">
        <v>5</v>
      </c>
      <c r="D2" s="1" t="str">
        <f>"赵泽"</f>
        <v>赵泽</v>
      </c>
      <c r="E2" s="1" t="str">
        <f>"男"</f>
        <v>男</v>
      </c>
      <c r="F2" s="1" t="str">
        <f>"1995-08-02"</f>
        <v>1995-08-02</v>
      </c>
    </row>
    <row r="3" spans="1:6" ht="14.25" customHeight="1">
      <c r="A3" s="4">
        <v>2</v>
      </c>
      <c r="B3" s="1" t="str">
        <f>"112420191223110506147364"</f>
        <v>112420191223110506147364</v>
      </c>
      <c r="C3" s="1" t="s">
        <v>5</v>
      </c>
      <c r="D3" s="1" t="str">
        <f>"林说"</f>
        <v>林说</v>
      </c>
      <c r="E3" s="1" t="str">
        <f>"女"</f>
        <v>女</v>
      </c>
      <c r="F3" s="1" t="str">
        <f>"1990-11-27"</f>
        <v>1990-11-27</v>
      </c>
    </row>
    <row r="4" spans="1:6" ht="14.25" customHeight="1">
      <c r="A4" s="4">
        <v>3</v>
      </c>
      <c r="B4" s="1" t="str">
        <f>"112420191223110514147365"</f>
        <v>112420191223110514147365</v>
      </c>
      <c r="C4" s="1" t="s">
        <v>5</v>
      </c>
      <c r="D4" s="1" t="str">
        <f>"史淋璐"</f>
        <v>史淋璐</v>
      </c>
      <c r="E4" s="1" t="str">
        <f>"女"</f>
        <v>女</v>
      </c>
      <c r="F4" s="1" t="str">
        <f>"1989-07-03"</f>
        <v>1989-07-03</v>
      </c>
    </row>
    <row r="5" spans="1:6" ht="14.25" customHeight="1">
      <c r="A5" s="4">
        <v>4</v>
      </c>
      <c r="B5" s="1" t="str">
        <f>"112420191223111340147368"</f>
        <v>112420191223111340147368</v>
      </c>
      <c r="C5" s="1" t="s">
        <v>5</v>
      </c>
      <c r="D5" s="1" t="str">
        <f>"刘彩红"</f>
        <v>刘彩红</v>
      </c>
      <c r="E5" s="1" t="str">
        <f>"女"</f>
        <v>女</v>
      </c>
      <c r="F5" s="1" t="str">
        <f>"1991-08-23"</f>
        <v>1991-08-23</v>
      </c>
    </row>
    <row r="6" spans="1:6" ht="14.25" customHeight="1">
      <c r="A6" s="4">
        <v>5</v>
      </c>
      <c r="B6" s="1" t="str">
        <f>"112420191223113838147378"</f>
        <v>112420191223113838147378</v>
      </c>
      <c r="C6" s="1" t="s">
        <v>5</v>
      </c>
      <c r="D6" s="1" t="str">
        <f>"李娇珠"</f>
        <v>李娇珠</v>
      </c>
      <c r="E6" s="1" t="str">
        <f>"女"</f>
        <v>女</v>
      </c>
      <c r="F6" s="1" t="str">
        <f>"1986-06-08"</f>
        <v>1986-06-08</v>
      </c>
    </row>
    <row r="7" spans="1:6" ht="14.25" customHeight="1">
      <c r="A7" s="4">
        <v>6</v>
      </c>
      <c r="B7" s="1" t="str">
        <f>"112420191223114228147380"</f>
        <v>112420191223114228147380</v>
      </c>
      <c r="C7" s="1" t="s">
        <v>5</v>
      </c>
      <c r="D7" s="1" t="str">
        <f>"姚志"</f>
        <v>姚志</v>
      </c>
      <c r="E7" s="1" t="str">
        <f>"男"</f>
        <v>男</v>
      </c>
      <c r="F7" s="1" t="str">
        <f>"1985-02-23"</f>
        <v>1985-02-23</v>
      </c>
    </row>
    <row r="8" spans="1:6" ht="14.25" customHeight="1">
      <c r="A8" s="4">
        <v>7</v>
      </c>
      <c r="B8" s="1" t="str">
        <f>"112420191223114635147381"</f>
        <v>112420191223114635147381</v>
      </c>
      <c r="C8" s="1" t="s">
        <v>5</v>
      </c>
      <c r="D8" s="1" t="str">
        <f>"戴晓敏"</f>
        <v>戴晓敏</v>
      </c>
      <c r="E8" s="1" t="str">
        <f>"女"</f>
        <v>女</v>
      </c>
      <c r="F8" s="1" t="str">
        <f>"1992-07-07"</f>
        <v>1992-07-07</v>
      </c>
    </row>
    <row r="9" spans="1:6" ht="14.25" customHeight="1">
      <c r="A9" s="4">
        <v>8</v>
      </c>
      <c r="B9" s="1" t="str">
        <f>"112420191223120841147387"</f>
        <v>112420191223120841147387</v>
      </c>
      <c r="C9" s="1" t="s">
        <v>5</v>
      </c>
      <c r="D9" s="1" t="str">
        <f>"黎锦衡"</f>
        <v>黎锦衡</v>
      </c>
      <c r="E9" s="1" t="str">
        <f>"男"</f>
        <v>男</v>
      </c>
      <c r="F9" s="1" t="str">
        <f>"1991-01-28"</f>
        <v>1991-01-28</v>
      </c>
    </row>
    <row r="10" spans="1:6" ht="14.25" customHeight="1">
      <c r="A10" s="4">
        <v>9</v>
      </c>
      <c r="B10" s="1" t="str">
        <f>"112420191223122054147389"</f>
        <v>112420191223122054147389</v>
      </c>
      <c r="C10" s="1" t="s">
        <v>5</v>
      </c>
      <c r="D10" s="1" t="str">
        <f>"陈隆"</f>
        <v>陈隆</v>
      </c>
      <c r="E10" s="1" t="str">
        <f>"男"</f>
        <v>男</v>
      </c>
      <c r="F10" s="1" t="str">
        <f>"1991-11-10"</f>
        <v>1991-11-10</v>
      </c>
    </row>
    <row r="11" spans="1:6" ht="14.25" customHeight="1">
      <c r="A11" s="4">
        <v>10</v>
      </c>
      <c r="B11" s="1" t="str">
        <f>"112420191223125626147394"</f>
        <v>112420191223125626147394</v>
      </c>
      <c r="C11" s="1" t="s">
        <v>5</v>
      </c>
      <c r="D11" s="1" t="str">
        <f>"黄金燕"</f>
        <v>黄金燕</v>
      </c>
      <c r="E11" s="1" t="str">
        <f>"女"</f>
        <v>女</v>
      </c>
      <c r="F11" s="1" t="str">
        <f>"1994-07-31"</f>
        <v>1994-07-31</v>
      </c>
    </row>
    <row r="12" spans="1:6" ht="14.25" customHeight="1">
      <c r="A12" s="4">
        <v>11</v>
      </c>
      <c r="B12" s="1" t="str">
        <f>"112420191223133145147399"</f>
        <v>112420191223133145147399</v>
      </c>
      <c r="C12" s="1" t="s">
        <v>5</v>
      </c>
      <c r="D12" s="1" t="str">
        <f>"李梦婷"</f>
        <v>李梦婷</v>
      </c>
      <c r="E12" s="1" t="str">
        <f>"女"</f>
        <v>女</v>
      </c>
      <c r="F12" s="1" t="str">
        <f>"1993-08-14"</f>
        <v>1993-08-14</v>
      </c>
    </row>
    <row r="13" spans="1:6" ht="14.25" customHeight="1">
      <c r="A13" s="4">
        <v>12</v>
      </c>
      <c r="B13" s="1" t="str">
        <f>"112420191223143723147406"</f>
        <v>112420191223143723147406</v>
      </c>
      <c r="C13" s="1" t="s">
        <v>5</v>
      </c>
      <c r="D13" s="1" t="str">
        <f>"车明哲"</f>
        <v>车明哲</v>
      </c>
      <c r="E13" s="1" t="str">
        <f>"男"</f>
        <v>男</v>
      </c>
      <c r="F13" s="1" t="str">
        <f>"1985-06-17"</f>
        <v>1985-06-17</v>
      </c>
    </row>
    <row r="14" spans="1:6" ht="14.25" customHeight="1">
      <c r="A14" s="4">
        <v>13</v>
      </c>
      <c r="B14" s="1" t="str">
        <f>"112420191223145957147415"</f>
        <v>112420191223145957147415</v>
      </c>
      <c r="C14" s="1" t="s">
        <v>5</v>
      </c>
      <c r="D14" s="1" t="str">
        <f>"陈雷"</f>
        <v>陈雷</v>
      </c>
      <c r="E14" s="1" t="str">
        <f>"男"</f>
        <v>男</v>
      </c>
      <c r="F14" s="1" t="str">
        <f>"1992-12-08"</f>
        <v>1992-12-08</v>
      </c>
    </row>
    <row r="15" spans="1:6" ht="14.25" customHeight="1">
      <c r="A15" s="4">
        <v>14</v>
      </c>
      <c r="B15" s="1" t="str">
        <f>"112420191223150113147417"</f>
        <v>112420191223150113147417</v>
      </c>
      <c r="C15" s="1" t="s">
        <v>5</v>
      </c>
      <c r="D15" s="1" t="str">
        <f>"杨育菁"</f>
        <v>杨育菁</v>
      </c>
      <c r="E15" s="1" t="str">
        <f>"女"</f>
        <v>女</v>
      </c>
      <c r="F15" s="1" t="str">
        <f>"1995-05-18"</f>
        <v>1995-05-18</v>
      </c>
    </row>
    <row r="16" spans="1:6" ht="14.25" customHeight="1">
      <c r="A16" s="4">
        <v>15</v>
      </c>
      <c r="B16" s="1" t="str">
        <f>"112420191223162952147448"</f>
        <v>112420191223162952147448</v>
      </c>
      <c r="C16" s="1" t="s">
        <v>5</v>
      </c>
      <c r="D16" s="1" t="str">
        <f>"梁艺"</f>
        <v>梁艺</v>
      </c>
      <c r="E16" s="1" t="str">
        <f>"女"</f>
        <v>女</v>
      </c>
      <c r="F16" s="1" t="str">
        <f>"1991-10-01"</f>
        <v>1991-10-01</v>
      </c>
    </row>
    <row r="17" spans="1:6" ht="14.25" customHeight="1">
      <c r="A17" s="4">
        <v>16</v>
      </c>
      <c r="B17" s="1" t="str">
        <f>"112420191223164110147450"</f>
        <v>112420191223164110147450</v>
      </c>
      <c r="C17" s="1" t="s">
        <v>5</v>
      </c>
      <c r="D17" s="1" t="str">
        <f>"黄竟然"</f>
        <v>黄竟然</v>
      </c>
      <c r="E17" s="1" t="str">
        <f>"女"</f>
        <v>女</v>
      </c>
      <c r="F17" s="1" t="str">
        <f>"1993-08-23"</f>
        <v>1993-08-23</v>
      </c>
    </row>
    <row r="18" spans="1:6" ht="14.25" customHeight="1">
      <c r="A18" s="4">
        <v>17</v>
      </c>
      <c r="B18" s="1" t="str">
        <f>"112420191223193908147483"</f>
        <v>112420191223193908147483</v>
      </c>
      <c r="C18" s="1" t="s">
        <v>5</v>
      </c>
      <c r="D18" s="1" t="str">
        <f>"邢巧星"</f>
        <v>邢巧星</v>
      </c>
      <c r="E18" s="1" t="str">
        <f>"女"</f>
        <v>女</v>
      </c>
      <c r="F18" s="1" t="str">
        <f>"1992-01-23"</f>
        <v>1992-01-23</v>
      </c>
    </row>
    <row r="19" spans="1:6" ht="14.25" customHeight="1">
      <c r="A19" s="4">
        <v>18</v>
      </c>
      <c r="B19" s="1" t="str">
        <f>"112420191223195116147484"</f>
        <v>112420191223195116147484</v>
      </c>
      <c r="C19" s="1" t="s">
        <v>5</v>
      </c>
      <c r="D19" s="1" t="str">
        <f>"吴雨轩"</f>
        <v>吴雨轩</v>
      </c>
      <c r="E19" s="1" t="str">
        <f>"女"</f>
        <v>女</v>
      </c>
      <c r="F19" s="1" t="str">
        <f>"1988-09-23"</f>
        <v>1988-09-23</v>
      </c>
    </row>
    <row r="20" spans="1:6" ht="14.25" customHeight="1">
      <c r="A20" s="4">
        <v>19</v>
      </c>
      <c r="B20" s="1" t="str">
        <f>"112420191223201842147490"</f>
        <v>112420191223201842147490</v>
      </c>
      <c r="C20" s="1" t="s">
        <v>5</v>
      </c>
      <c r="D20" s="1" t="str">
        <f>"张继潮"</f>
        <v>张继潮</v>
      </c>
      <c r="E20" s="1" t="str">
        <f>"男"</f>
        <v>男</v>
      </c>
      <c r="F20" s="1" t="str">
        <f>"1987-09-24"</f>
        <v>1987-09-24</v>
      </c>
    </row>
    <row r="21" spans="1:6" ht="14.25" customHeight="1">
      <c r="A21" s="4">
        <v>20</v>
      </c>
      <c r="B21" s="1" t="str">
        <f>"112420191223205825147499"</f>
        <v>112420191223205825147499</v>
      </c>
      <c r="C21" s="1" t="s">
        <v>5</v>
      </c>
      <c r="D21" s="1" t="str">
        <f>"吴喜娟"</f>
        <v>吴喜娟</v>
      </c>
      <c r="E21" s="1" t="str">
        <f>"女"</f>
        <v>女</v>
      </c>
      <c r="F21" s="1" t="str">
        <f>"1993-09-05"</f>
        <v>1993-09-05</v>
      </c>
    </row>
    <row r="22" spans="1:6" ht="14.25" customHeight="1">
      <c r="A22" s="4">
        <v>21</v>
      </c>
      <c r="B22" s="1" t="str">
        <f>"112420191223212409147502"</f>
        <v>112420191223212409147502</v>
      </c>
      <c r="C22" s="1" t="s">
        <v>5</v>
      </c>
      <c r="D22" s="1" t="str">
        <f>"蒋勇"</f>
        <v>蒋勇</v>
      </c>
      <c r="E22" s="1" t="str">
        <f>"男"</f>
        <v>男</v>
      </c>
      <c r="F22" s="1" t="str">
        <f>"1984-01-10"</f>
        <v>1984-01-10</v>
      </c>
    </row>
    <row r="23" spans="1:6" ht="14.25" customHeight="1">
      <c r="A23" s="4">
        <v>22</v>
      </c>
      <c r="B23" s="1" t="str">
        <f>"112420191223215317147509"</f>
        <v>112420191223215317147509</v>
      </c>
      <c r="C23" s="1" t="s">
        <v>5</v>
      </c>
      <c r="D23" s="1" t="str">
        <f>"邢淇"</f>
        <v>邢淇</v>
      </c>
      <c r="E23" s="1" t="str">
        <f>"女"</f>
        <v>女</v>
      </c>
      <c r="F23" s="1" t="str">
        <f>"1989-08-13"</f>
        <v>1989-08-13</v>
      </c>
    </row>
    <row r="24" spans="1:6" ht="14.25" customHeight="1">
      <c r="A24" s="4">
        <v>23</v>
      </c>
      <c r="B24" s="1" t="str">
        <f>"112420191224082744147535"</f>
        <v>112420191224082744147535</v>
      </c>
      <c r="C24" s="1" t="s">
        <v>5</v>
      </c>
      <c r="D24" s="1" t="str">
        <f>"林师武"</f>
        <v>林师武</v>
      </c>
      <c r="E24" s="1" t="str">
        <f>"男"</f>
        <v>男</v>
      </c>
      <c r="F24" s="1" t="str">
        <f>"1992-04-21"</f>
        <v>1992-04-21</v>
      </c>
    </row>
    <row r="25" spans="1:6" ht="14.25" customHeight="1">
      <c r="A25" s="4">
        <v>24</v>
      </c>
      <c r="B25" s="1" t="str">
        <f>"112420191224094750147543"</f>
        <v>112420191224094750147543</v>
      </c>
      <c r="C25" s="1" t="s">
        <v>5</v>
      </c>
      <c r="D25" s="1" t="str">
        <f>"王诗瑶"</f>
        <v>王诗瑶</v>
      </c>
      <c r="E25" s="1" t="str">
        <f>"女"</f>
        <v>女</v>
      </c>
      <c r="F25" s="1" t="str">
        <f>"1993-04-28"</f>
        <v>1993-04-28</v>
      </c>
    </row>
    <row r="26" spans="1:6" ht="14.25" customHeight="1">
      <c r="A26" s="4">
        <v>25</v>
      </c>
      <c r="B26" s="1" t="str">
        <f>"112420191224095521147548"</f>
        <v>112420191224095521147548</v>
      </c>
      <c r="C26" s="1" t="s">
        <v>5</v>
      </c>
      <c r="D26" s="1" t="str">
        <f>"黄铃"</f>
        <v>黄铃</v>
      </c>
      <c r="E26" s="1" t="str">
        <f>"女"</f>
        <v>女</v>
      </c>
      <c r="F26" s="1" t="str">
        <f>"1987-12-29"</f>
        <v>1987-12-29</v>
      </c>
    </row>
    <row r="27" spans="1:6" ht="14.25" customHeight="1">
      <c r="A27" s="4">
        <v>26</v>
      </c>
      <c r="B27" s="1" t="str">
        <f>"112420191224113614147578"</f>
        <v>112420191224113614147578</v>
      </c>
      <c r="C27" s="1" t="s">
        <v>5</v>
      </c>
      <c r="D27" s="1" t="str">
        <f>"蔡诚斌"</f>
        <v>蔡诚斌</v>
      </c>
      <c r="E27" s="1" t="str">
        <f>"男"</f>
        <v>男</v>
      </c>
      <c r="F27" s="1" t="str">
        <f>"1992-08-15"</f>
        <v>1992-08-15</v>
      </c>
    </row>
    <row r="28" spans="1:6" ht="14.25" customHeight="1">
      <c r="A28" s="4">
        <v>27</v>
      </c>
      <c r="B28" s="1" t="str">
        <f>"112420191224113939147579"</f>
        <v>112420191224113939147579</v>
      </c>
      <c r="C28" s="1" t="s">
        <v>5</v>
      </c>
      <c r="D28" s="1" t="str">
        <f>"吴世妙"</f>
        <v>吴世妙</v>
      </c>
      <c r="E28" s="1" t="str">
        <f>"女"</f>
        <v>女</v>
      </c>
      <c r="F28" s="1" t="str">
        <f>"1987-02-08"</f>
        <v>1987-02-08</v>
      </c>
    </row>
    <row r="29" spans="1:6" ht="14.25" customHeight="1">
      <c r="A29" s="4">
        <v>28</v>
      </c>
      <c r="B29" s="1" t="str">
        <f>"112420191224123116147590"</f>
        <v>112420191224123116147590</v>
      </c>
      <c r="C29" s="1" t="s">
        <v>5</v>
      </c>
      <c r="D29" s="1" t="str">
        <f>"梁承磊"</f>
        <v>梁承磊</v>
      </c>
      <c r="E29" s="1" t="str">
        <f>"男"</f>
        <v>男</v>
      </c>
      <c r="F29" s="1" t="str">
        <f>"1984-06-25"</f>
        <v>1984-06-25</v>
      </c>
    </row>
    <row r="30" spans="1:6" ht="14.25" customHeight="1">
      <c r="A30" s="4">
        <v>29</v>
      </c>
      <c r="B30" s="1" t="str">
        <f>"112420191224145533147605"</f>
        <v>112420191224145533147605</v>
      </c>
      <c r="C30" s="1" t="s">
        <v>5</v>
      </c>
      <c r="D30" s="1" t="str">
        <f>"邢方俏"</f>
        <v>邢方俏</v>
      </c>
      <c r="E30" s="1" t="str">
        <f>"女"</f>
        <v>女</v>
      </c>
      <c r="F30" s="1" t="str">
        <f>"1991-06-01"</f>
        <v>1991-06-01</v>
      </c>
    </row>
    <row r="31" spans="1:6" ht="14.25" customHeight="1">
      <c r="A31" s="4">
        <v>30</v>
      </c>
      <c r="B31" s="1" t="str">
        <f>"112420191224152230147612"</f>
        <v>112420191224152230147612</v>
      </c>
      <c r="C31" s="1" t="s">
        <v>5</v>
      </c>
      <c r="D31" s="1" t="str">
        <f>"符贻钦"</f>
        <v>符贻钦</v>
      </c>
      <c r="E31" s="1" t="str">
        <f>"男"</f>
        <v>男</v>
      </c>
      <c r="F31" s="1" t="str">
        <f>"1984-04-05"</f>
        <v>1984-04-05</v>
      </c>
    </row>
    <row r="32" spans="1:6" ht="14.25" customHeight="1">
      <c r="A32" s="4">
        <v>31</v>
      </c>
      <c r="B32" s="1" t="str">
        <f>"112420191224153048147617"</f>
        <v>112420191224153048147617</v>
      </c>
      <c r="C32" s="1" t="s">
        <v>5</v>
      </c>
      <c r="D32" s="1" t="str">
        <f>"谢政芳"</f>
        <v>谢政芳</v>
      </c>
      <c r="E32" s="1" t="str">
        <f aca="true" t="shared" si="0" ref="E32:E38">"女"</f>
        <v>女</v>
      </c>
      <c r="F32" s="1" t="str">
        <f>"1991-03-19"</f>
        <v>1991-03-19</v>
      </c>
    </row>
    <row r="33" spans="1:6" ht="14.25" customHeight="1">
      <c r="A33" s="4">
        <v>32</v>
      </c>
      <c r="B33" s="1" t="str">
        <f>"112420191224161036147628"</f>
        <v>112420191224161036147628</v>
      </c>
      <c r="C33" s="1" t="s">
        <v>5</v>
      </c>
      <c r="D33" s="1" t="str">
        <f>"吴庆婷"</f>
        <v>吴庆婷</v>
      </c>
      <c r="E33" s="1" t="str">
        <f t="shared" si="0"/>
        <v>女</v>
      </c>
      <c r="F33" s="1" t="str">
        <f>"1989-05-02"</f>
        <v>1989-05-02</v>
      </c>
    </row>
    <row r="34" spans="1:6" ht="14.25" customHeight="1">
      <c r="A34" s="4">
        <v>33</v>
      </c>
      <c r="B34" s="1" t="str">
        <f>"112420191224162604147631"</f>
        <v>112420191224162604147631</v>
      </c>
      <c r="C34" s="1" t="s">
        <v>5</v>
      </c>
      <c r="D34" s="1" t="str">
        <f>"高健芳"</f>
        <v>高健芳</v>
      </c>
      <c r="E34" s="1" t="str">
        <f t="shared" si="0"/>
        <v>女</v>
      </c>
      <c r="F34" s="1" t="str">
        <f>"1986-12-20"</f>
        <v>1986-12-20</v>
      </c>
    </row>
    <row r="35" spans="1:6" ht="14.25" customHeight="1">
      <c r="A35" s="4">
        <v>34</v>
      </c>
      <c r="B35" s="1" t="str">
        <f>"112420191224163151147632"</f>
        <v>112420191224163151147632</v>
      </c>
      <c r="C35" s="1" t="s">
        <v>5</v>
      </c>
      <c r="D35" s="1" t="str">
        <f>"符文英"</f>
        <v>符文英</v>
      </c>
      <c r="E35" s="1" t="str">
        <f t="shared" si="0"/>
        <v>女</v>
      </c>
      <c r="F35" s="1" t="str">
        <f>"1994-01-16"</f>
        <v>1994-01-16</v>
      </c>
    </row>
    <row r="36" spans="1:6" ht="14.25" customHeight="1">
      <c r="A36" s="4">
        <v>35</v>
      </c>
      <c r="B36" s="1" t="str">
        <f>"112420191224163258147633"</f>
        <v>112420191224163258147633</v>
      </c>
      <c r="C36" s="1" t="s">
        <v>5</v>
      </c>
      <c r="D36" s="1" t="str">
        <f>"陈燕利"</f>
        <v>陈燕利</v>
      </c>
      <c r="E36" s="1" t="str">
        <f t="shared" si="0"/>
        <v>女</v>
      </c>
      <c r="F36" s="1" t="str">
        <f>"1990-10-25"</f>
        <v>1990-10-25</v>
      </c>
    </row>
    <row r="37" spans="1:6" ht="14.25" customHeight="1">
      <c r="A37" s="4">
        <v>36</v>
      </c>
      <c r="B37" s="1" t="str">
        <f>"112420191224163846147634"</f>
        <v>112420191224163846147634</v>
      </c>
      <c r="C37" s="1" t="s">
        <v>5</v>
      </c>
      <c r="D37" s="1" t="str">
        <f>"吴秀兰"</f>
        <v>吴秀兰</v>
      </c>
      <c r="E37" s="1" t="str">
        <f t="shared" si="0"/>
        <v>女</v>
      </c>
      <c r="F37" s="1" t="str">
        <f>"1986-12-24"</f>
        <v>1986-12-24</v>
      </c>
    </row>
    <row r="38" spans="1:6" ht="14.25" customHeight="1">
      <c r="A38" s="4">
        <v>37</v>
      </c>
      <c r="B38" s="1" t="str">
        <f>"112420191224174833147638"</f>
        <v>112420191224174833147638</v>
      </c>
      <c r="C38" s="1" t="s">
        <v>5</v>
      </c>
      <c r="D38" s="1" t="str">
        <f>"王雪梅"</f>
        <v>王雪梅</v>
      </c>
      <c r="E38" s="1" t="str">
        <f t="shared" si="0"/>
        <v>女</v>
      </c>
      <c r="F38" s="1" t="str">
        <f>"1991-10-10"</f>
        <v>1991-10-10</v>
      </c>
    </row>
    <row r="39" spans="1:6" ht="14.25" customHeight="1">
      <c r="A39" s="4">
        <v>38</v>
      </c>
      <c r="B39" s="1" t="str">
        <f>"112420191224175313147639"</f>
        <v>112420191224175313147639</v>
      </c>
      <c r="C39" s="1" t="s">
        <v>5</v>
      </c>
      <c r="D39" s="1" t="str">
        <f>"刘鑫宇"</f>
        <v>刘鑫宇</v>
      </c>
      <c r="E39" s="1" t="str">
        <f>"男"</f>
        <v>男</v>
      </c>
      <c r="F39" s="1" t="str">
        <f>"1992-04-30"</f>
        <v>1992-04-30</v>
      </c>
    </row>
    <row r="40" spans="1:6" ht="14.25" customHeight="1">
      <c r="A40" s="4">
        <v>39</v>
      </c>
      <c r="B40" s="1" t="str">
        <f>"112420191224182146147642"</f>
        <v>112420191224182146147642</v>
      </c>
      <c r="C40" s="1" t="s">
        <v>5</v>
      </c>
      <c r="D40" s="1" t="str">
        <f>"翁美玲"</f>
        <v>翁美玲</v>
      </c>
      <c r="E40" s="1" t="str">
        <f>"女"</f>
        <v>女</v>
      </c>
      <c r="F40" s="1" t="str">
        <f>"1992-03-04"</f>
        <v>1992-03-04</v>
      </c>
    </row>
    <row r="41" spans="1:6" ht="14.25" customHeight="1">
      <c r="A41" s="4">
        <v>40</v>
      </c>
      <c r="B41" s="1" t="str">
        <f>"112420191224185617147643"</f>
        <v>112420191224185617147643</v>
      </c>
      <c r="C41" s="1" t="s">
        <v>5</v>
      </c>
      <c r="D41" s="1" t="str">
        <f>"张仕居"</f>
        <v>张仕居</v>
      </c>
      <c r="E41" s="1" t="str">
        <f>"男"</f>
        <v>男</v>
      </c>
      <c r="F41" s="1" t="str">
        <f>"1990-10-31"</f>
        <v>1990-10-31</v>
      </c>
    </row>
    <row r="42" spans="1:6" ht="14.25" customHeight="1">
      <c r="A42" s="4">
        <v>41</v>
      </c>
      <c r="B42" s="1" t="str">
        <f>"112420191224224417147664"</f>
        <v>112420191224224417147664</v>
      </c>
      <c r="C42" s="1" t="s">
        <v>5</v>
      </c>
      <c r="D42" s="1" t="str">
        <f>"林诗莉"</f>
        <v>林诗莉</v>
      </c>
      <c r="E42" s="1" t="str">
        <f aca="true" t="shared" si="1" ref="E42:E53">"女"</f>
        <v>女</v>
      </c>
      <c r="F42" s="1" t="str">
        <f>"1991-10-14"</f>
        <v>1991-10-14</v>
      </c>
    </row>
    <row r="43" spans="1:6" ht="14.25" customHeight="1">
      <c r="A43" s="4">
        <v>42</v>
      </c>
      <c r="B43" s="1" t="str">
        <f>"112420191225140223147697"</f>
        <v>112420191225140223147697</v>
      </c>
      <c r="C43" s="1" t="s">
        <v>5</v>
      </c>
      <c r="D43" s="1" t="str">
        <f>"肖菲菲"</f>
        <v>肖菲菲</v>
      </c>
      <c r="E43" s="1" t="str">
        <f t="shared" si="1"/>
        <v>女</v>
      </c>
      <c r="F43" s="1" t="str">
        <f>"1990-05-18"</f>
        <v>1990-05-18</v>
      </c>
    </row>
    <row r="44" spans="1:6" ht="14.25" customHeight="1">
      <c r="A44" s="4">
        <v>43</v>
      </c>
      <c r="B44" s="1" t="str">
        <f>"112420191225162028147705"</f>
        <v>112420191225162028147705</v>
      </c>
      <c r="C44" s="1" t="s">
        <v>5</v>
      </c>
      <c r="D44" s="1" t="str">
        <f>"姜秋宏"</f>
        <v>姜秋宏</v>
      </c>
      <c r="E44" s="1" t="str">
        <f t="shared" si="1"/>
        <v>女</v>
      </c>
      <c r="F44" s="1" t="str">
        <f>"1987-01-08"</f>
        <v>1987-01-08</v>
      </c>
    </row>
    <row r="45" spans="1:6" ht="14.25" customHeight="1">
      <c r="A45" s="4">
        <v>44</v>
      </c>
      <c r="B45" s="1" t="str">
        <f>"112420191225162909147707"</f>
        <v>112420191225162909147707</v>
      </c>
      <c r="C45" s="1" t="s">
        <v>5</v>
      </c>
      <c r="D45" s="1" t="str">
        <f>"林晓"</f>
        <v>林晓</v>
      </c>
      <c r="E45" s="1" t="str">
        <f t="shared" si="1"/>
        <v>女</v>
      </c>
      <c r="F45" s="1" t="str">
        <f>"1992-07-27"</f>
        <v>1992-07-27</v>
      </c>
    </row>
    <row r="46" spans="1:6" ht="14.25" customHeight="1">
      <c r="A46" s="4">
        <v>45</v>
      </c>
      <c r="B46" s="1" t="str">
        <f>"112420191225165226147711"</f>
        <v>112420191225165226147711</v>
      </c>
      <c r="C46" s="1" t="s">
        <v>5</v>
      </c>
      <c r="D46" s="1" t="str">
        <f>"林静"</f>
        <v>林静</v>
      </c>
      <c r="E46" s="1" t="str">
        <f t="shared" si="1"/>
        <v>女</v>
      </c>
      <c r="F46" s="1" t="str">
        <f>"1992-07-27"</f>
        <v>1992-07-27</v>
      </c>
    </row>
    <row r="47" spans="1:6" ht="14.25" customHeight="1">
      <c r="A47" s="4">
        <v>46</v>
      </c>
      <c r="B47" s="1" t="str">
        <f>"112420191225202545147727"</f>
        <v>112420191225202545147727</v>
      </c>
      <c r="C47" s="1" t="s">
        <v>5</v>
      </c>
      <c r="D47" s="1" t="str">
        <f>"文艺颖"</f>
        <v>文艺颖</v>
      </c>
      <c r="E47" s="1" t="str">
        <f t="shared" si="1"/>
        <v>女</v>
      </c>
      <c r="F47" s="1" t="str">
        <f>"1993-11-03"</f>
        <v>1993-11-03</v>
      </c>
    </row>
    <row r="48" spans="1:6" ht="14.25" customHeight="1">
      <c r="A48" s="4">
        <v>47</v>
      </c>
      <c r="B48" s="1" t="str">
        <f>"112420191225220435147737"</f>
        <v>112420191225220435147737</v>
      </c>
      <c r="C48" s="1" t="s">
        <v>5</v>
      </c>
      <c r="D48" s="1" t="str">
        <f>"陈子静"</f>
        <v>陈子静</v>
      </c>
      <c r="E48" s="1" t="str">
        <f t="shared" si="1"/>
        <v>女</v>
      </c>
      <c r="F48" s="1" t="str">
        <f>"1994-02-22"</f>
        <v>1994-02-22</v>
      </c>
    </row>
    <row r="49" spans="1:6" ht="14.25" customHeight="1">
      <c r="A49" s="4">
        <v>48</v>
      </c>
      <c r="B49" s="1" t="str">
        <f>"112420191226092001147749"</f>
        <v>112420191226092001147749</v>
      </c>
      <c r="C49" s="1" t="s">
        <v>5</v>
      </c>
      <c r="D49" s="1" t="str">
        <f>"林畅"</f>
        <v>林畅</v>
      </c>
      <c r="E49" s="1" t="str">
        <f t="shared" si="1"/>
        <v>女</v>
      </c>
      <c r="F49" s="1" t="str">
        <f>"1985-06-20"</f>
        <v>1985-06-20</v>
      </c>
    </row>
    <row r="50" spans="1:6" ht="14.25" customHeight="1">
      <c r="A50" s="4">
        <v>49</v>
      </c>
      <c r="B50" s="1" t="str">
        <f>"112420191226111132147764"</f>
        <v>112420191226111132147764</v>
      </c>
      <c r="C50" s="1" t="s">
        <v>5</v>
      </c>
      <c r="D50" s="1" t="str">
        <f>"王红艳"</f>
        <v>王红艳</v>
      </c>
      <c r="E50" s="1" t="str">
        <f t="shared" si="1"/>
        <v>女</v>
      </c>
      <c r="F50" s="1" t="str">
        <f>"1992-10-29"</f>
        <v>1992-10-29</v>
      </c>
    </row>
    <row r="51" spans="1:6" ht="14.25" customHeight="1">
      <c r="A51" s="4">
        <v>50</v>
      </c>
      <c r="B51" s="1" t="str">
        <f>"112420191226141255147775"</f>
        <v>112420191226141255147775</v>
      </c>
      <c r="C51" s="1" t="s">
        <v>5</v>
      </c>
      <c r="D51" s="1" t="str">
        <f>"李燕"</f>
        <v>李燕</v>
      </c>
      <c r="E51" s="1" t="str">
        <f t="shared" si="1"/>
        <v>女</v>
      </c>
      <c r="F51" s="1" t="str">
        <f>"1989-02-10"</f>
        <v>1989-02-10</v>
      </c>
    </row>
    <row r="52" spans="1:6" ht="14.25" customHeight="1">
      <c r="A52" s="4">
        <v>51</v>
      </c>
      <c r="B52" s="1" t="str">
        <f>"112420191226163309147791"</f>
        <v>112420191226163309147791</v>
      </c>
      <c r="C52" s="1" t="s">
        <v>5</v>
      </c>
      <c r="D52" s="1" t="str">
        <f>"邹瑶琳"</f>
        <v>邹瑶琳</v>
      </c>
      <c r="E52" s="1" t="str">
        <f t="shared" si="1"/>
        <v>女</v>
      </c>
      <c r="F52" s="1" t="str">
        <f>"1987-05-17"</f>
        <v>1987-05-17</v>
      </c>
    </row>
    <row r="53" spans="1:6" ht="14.25" customHeight="1">
      <c r="A53" s="4">
        <v>52</v>
      </c>
      <c r="B53" s="1" t="str">
        <f>"112420191226184033147803"</f>
        <v>112420191226184033147803</v>
      </c>
      <c r="C53" s="1" t="s">
        <v>5</v>
      </c>
      <c r="D53" s="1" t="str">
        <f>"王孟清"</f>
        <v>王孟清</v>
      </c>
      <c r="E53" s="1" t="str">
        <f t="shared" si="1"/>
        <v>女</v>
      </c>
      <c r="F53" s="1" t="str">
        <f>"1992-10-28"</f>
        <v>1992-10-28</v>
      </c>
    </row>
    <row r="54" spans="1:6" ht="14.25" customHeight="1">
      <c r="A54" s="4">
        <v>53</v>
      </c>
      <c r="B54" s="1" t="str">
        <f>"112420191226203839147818"</f>
        <v>112420191226203839147818</v>
      </c>
      <c r="C54" s="1" t="s">
        <v>5</v>
      </c>
      <c r="D54" s="1" t="str">
        <f>"陈志五"</f>
        <v>陈志五</v>
      </c>
      <c r="E54" s="1" t="str">
        <f>"男"</f>
        <v>男</v>
      </c>
      <c r="F54" s="1" t="str">
        <f>"1989-05-02"</f>
        <v>1989-05-02</v>
      </c>
    </row>
    <row r="55" spans="1:6" ht="14.25" customHeight="1">
      <c r="A55" s="4">
        <v>54</v>
      </c>
      <c r="B55" s="1" t="str">
        <f>"112420191226222130147830"</f>
        <v>112420191226222130147830</v>
      </c>
      <c r="C55" s="1" t="s">
        <v>5</v>
      </c>
      <c r="D55" s="1" t="str">
        <f>"陈露"</f>
        <v>陈露</v>
      </c>
      <c r="E55" s="1" t="str">
        <f>"女"</f>
        <v>女</v>
      </c>
      <c r="F55" s="1" t="str">
        <f>"1994-01-05"</f>
        <v>1994-01-05</v>
      </c>
    </row>
    <row r="56" spans="1:6" ht="14.25" customHeight="1">
      <c r="A56" s="4">
        <v>55</v>
      </c>
      <c r="B56" s="1" t="str">
        <f>"112420191226230511147838"</f>
        <v>112420191226230511147838</v>
      </c>
      <c r="C56" s="1" t="s">
        <v>5</v>
      </c>
      <c r="D56" s="1" t="str">
        <f>"曾倩雯"</f>
        <v>曾倩雯</v>
      </c>
      <c r="E56" s="1" t="str">
        <f>"女"</f>
        <v>女</v>
      </c>
      <c r="F56" s="1" t="str">
        <f>"1990-01-28"</f>
        <v>1990-01-28</v>
      </c>
    </row>
    <row r="57" spans="1:6" ht="14.25" customHeight="1">
      <c r="A57" s="4">
        <v>56</v>
      </c>
      <c r="B57" s="1" t="str">
        <f>"112420191227002043147843"</f>
        <v>112420191227002043147843</v>
      </c>
      <c r="C57" s="1" t="s">
        <v>5</v>
      </c>
      <c r="D57" s="1" t="str">
        <f>"陈麒吉"</f>
        <v>陈麒吉</v>
      </c>
      <c r="E57" s="1" t="str">
        <f>"女"</f>
        <v>女</v>
      </c>
      <c r="F57" s="1" t="str">
        <f>"1991-05-09"</f>
        <v>1991-05-09</v>
      </c>
    </row>
    <row r="58" spans="1:6" ht="14.25" customHeight="1">
      <c r="A58" s="4">
        <v>57</v>
      </c>
      <c r="B58" s="1" t="str">
        <f>"112420191227090752147855"</f>
        <v>112420191227090752147855</v>
      </c>
      <c r="C58" s="1" t="s">
        <v>5</v>
      </c>
      <c r="D58" s="1" t="str">
        <f>"黄千苡"</f>
        <v>黄千苡</v>
      </c>
      <c r="E58" s="1" t="str">
        <f>"女"</f>
        <v>女</v>
      </c>
      <c r="F58" s="1" t="str">
        <f>"1985-02-08"</f>
        <v>1985-02-08</v>
      </c>
    </row>
    <row r="59" spans="1:6" ht="14.25" customHeight="1">
      <c r="A59" s="4">
        <v>58</v>
      </c>
      <c r="B59" s="1" t="str">
        <f>"112420191227102300147862"</f>
        <v>112420191227102300147862</v>
      </c>
      <c r="C59" s="1" t="s">
        <v>5</v>
      </c>
      <c r="D59" s="1" t="str">
        <f>"李青娥"</f>
        <v>李青娥</v>
      </c>
      <c r="E59" s="1" t="str">
        <f>"女"</f>
        <v>女</v>
      </c>
      <c r="F59" s="1" t="str">
        <f>"1990-10-26"</f>
        <v>1990-10-26</v>
      </c>
    </row>
    <row r="60" spans="1:6" ht="14.25" customHeight="1">
      <c r="A60" s="4">
        <v>59</v>
      </c>
      <c r="B60" s="1" t="str">
        <f>"112420191227191405147923"</f>
        <v>112420191227191405147923</v>
      </c>
      <c r="C60" s="1" t="s">
        <v>5</v>
      </c>
      <c r="D60" s="1" t="str">
        <f>"赵志辉"</f>
        <v>赵志辉</v>
      </c>
      <c r="E60" s="1" t="str">
        <f>"男"</f>
        <v>男</v>
      </c>
      <c r="F60" s="1" t="str">
        <f>"1985-10-10"</f>
        <v>1985-10-10</v>
      </c>
    </row>
    <row r="61" spans="1:6" ht="14.25" customHeight="1">
      <c r="A61" s="4">
        <v>60</v>
      </c>
      <c r="B61" s="1" t="str">
        <f>"112420191228000439147928"</f>
        <v>112420191228000439147928</v>
      </c>
      <c r="C61" s="1" t="s">
        <v>5</v>
      </c>
      <c r="D61" s="1" t="str">
        <f>"陈虹"</f>
        <v>陈虹</v>
      </c>
      <c r="E61" s="1" t="str">
        <f>"女"</f>
        <v>女</v>
      </c>
      <c r="F61" s="1" t="str">
        <f>"1986-05-25"</f>
        <v>1986-05-25</v>
      </c>
    </row>
    <row r="62" spans="1:6" ht="14.25" customHeight="1">
      <c r="A62" s="4">
        <v>61</v>
      </c>
      <c r="B62" s="1" t="str">
        <f>"112420191228151038147931"</f>
        <v>112420191228151038147931</v>
      </c>
      <c r="C62" s="1" t="s">
        <v>5</v>
      </c>
      <c r="D62" s="1" t="str">
        <f>"夏源"</f>
        <v>夏源</v>
      </c>
      <c r="E62" s="1" t="str">
        <f>"女"</f>
        <v>女</v>
      </c>
      <c r="F62" s="1" t="str">
        <f>"1991-09-26"</f>
        <v>1991-09-26</v>
      </c>
    </row>
    <row r="63" spans="1:6" ht="14.25" customHeight="1">
      <c r="A63" s="4">
        <v>62</v>
      </c>
      <c r="B63" s="1" t="str">
        <f>"112420191228203532147937"</f>
        <v>112420191228203532147937</v>
      </c>
      <c r="C63" s="1" t="s">
        <v>5</v>
      </c>
      <c r="D63" s="1" t="str">
        <f>"张新干"</f>
        <v>张新干</v>
      </c>
      <c r="E63" s="1" t="str">
        <f>"男"</f>
        <v>男</v>
      </c>
      <c r="F63" s="1" t="str">
        <f>"1992-10-20"</f>
        <v>1992-10-20</v>
      </c>
    </row>
    <row r="64" spans="1:6" ht="14.25" customHeight="1">
      <c r="A64" s="4">
        <v>63</v>
      </c>
      <c r="B64" s="1" t="str">
        <f>"112420191229104437147944"</f>
        <v>112420191229104437147944</v>
      </c>
      <c r="C64" s="1" t="s">
        <v>5</v>
      </c>
      <c r="D64" s="1" t="str">
        <f>"颜春"</f>
        <v>颜春</v>
      </c>
      <c r="E64" s="1" t="str">
        <f>"男"</f>
        <v>男</v>
      </c>
      <c r="F64" s="1" t="str">
        <f>"1986-11-03"</f>
        <v>1986-11-03</v>
      </c>
    </row>
    <row r="65" spans="1:6" ht="14.25" customHeight="1">
      <c r="A65" s="4">
        <v>64</v>
      </c>
      <c r="B65" s="1" t="str">
        <f>"112420191229191104147959"</f>
        <v>112420191229191104147959</v>
      </c>
      <c r="C65" s="1" t="s">
        <v>5</v>
      </c>
      <c r="D65" s="1" t="str">
        <f>"陈夏仪"</f>
        <v>陈夏仪</v>
      </c>
      <c r="E65" s="1" t="str">
        <f aca="true" t="shared" si="2" ref="E65:E71">"女"</f>
        <v>女</v>
      </c>
      <c r="F65" s="1" t="str">
        <f>"1991-02-28"</f>
        <v>1991-02-28</v>
      </c>
    </row>
    <row r="66" spans="1:6" ht="14.25" customHeight="1">
      <c r="A66" s="4">
        <v>65</v>
      </c>
      <c r="B66" s="1" t="str">
        <f>"112420191229194451147964"</f>
        <v>112420191229194451147964</v>
      </c>
      <c r="C66" s="1" t="s">
        <v>5</v>
      </c>
      <c r="D66" s="1" t="str">
        <f>"刘秀欣"</f>
        <v>刘秀欣</v>
      </c>
      <c r="E66" s="1" t="str">
        <f t="shared" si="2"/>
        <v>女</v>
      </c>
      <c r="F66" s="1" t="str">
        <f>"1986-11-13"</f>
        <v>1986-11-13</v>
      </c>
    </row>
    <row r="67" spans="1:6" ht="14.25" customHeight="1">
      <c r="A67" s="4">
        <v>66</v>
      </c>
      <c r="B67" s="1" t="str">
        <f>"112420191229201546147965"</f>
        <v>112420191229201546147965</v>
      </c>
      <c r="C67" s="1" t="s">
        <v>5</v>
      </c>
      <c r="D67" s="1" t="str">
        <f>"薄傲"</f>
        <v>薄傲</v>
      </c>
      <c r="E67" s="1" t="str">
        <f t="shared" si="2"/>
        <v>女</v>
      </c>
      <c r="F67" s="1" t="str">
        <f>"1992-06-16"</f>
        <v>1992-06-16</v>
      </c>
    </row>
    <row r="68" spans="1:6" ht="14.25" customHeight="1">
      <c r="A68" s="4">
        <v>67</v>
      </c>
      <c r="B68" s="1" t="str">
        <f>"112420191229211310147971"</f>
        <v>112420191229211310147971</v>
      </c>
      <c r="C68" s="1" t="s">
        <v>5</v>
      </c>
      <c r="D68" s="1" t="str">
        <f>"方丽雪"</f>
        <v>方丽雪</v>
      </c>
      <c r="E68" s="1" t="str">
        <f t="shared" si="2"/>
        <v>女</v>
      </c>
      <c r="F68" s="1" t="str">
        <f>"1989-11-29"</f>
        <v>1989-11-29</v>
      </c>
    </row>
    <row r="69" spans="1:6" ht="14.25" customHeight="1">
      <c r="A69" s="4">
        <v>68</v>
      </c>
      <c r="B69" s="1" t="str">
        <f>"112420191229213054147973"</f>
        <v>112420191229213054147973</v>
      </c>
      <c r="C69" s="1" t="s">
        <v>5</v>
      </c>
      <c r="D69" s="1" t="str">
        <f>"黄小畅"</f>
        <v>黄小畅</v>
      </c>
      <c r="E69" s="1" t="str">
        <f t="shared" si="2"/>
        <v>女</v>
      </c>
      <c r="F69" s="1" t="str">
        <f>"1987-12-21"</f>
        <v>1987-12-21</v>
      </c>
    </row>
    <row r="70" spans="1:6" ht="14.25" customHeight="1">
      <c r="A70" s="4">
        <v>69</v>
      </c>
      <c r="B70" s="1" t="str">
        <f>"112420191229221917147977"</f>
        <v>112420191229221917147977</v>
      </c>
      <c r="C70" s="1" t="s">
        <v>5</v>
      </c>
      <c r="D70" s="1" t="str">
        <f>"姚少梅"</f>
        <v>姚少梅</v>
      </c>
      <c r="E70" s="1" t="str">
        <f t="shared" si="2"/>
        <v>女</v>
      </c>
      <c r="F70" s="1" t="str">
        <f>"1985-02-13"</f>
        <v>1985-02-13</v>
      </c>
    </row>
    <row r="71" spans="1:6" ht="14.25" customHeight="1">
      <c r="A71" s="4">
        <v>70</v>
      </c>
      <c r="B71" s="1" t="str">
        <f>"112420191229224936147980"</f>
        <v>112420191229224936147980</v>
      </c>
      <c r="C71" s="1" t="s">
        <v>5</v>
      </c>
      <c r="D71" s="1" t="str">
        <f>"文金来"</f>
        <v>文金来</v>
      </c>
      <c r="E71" s="1" t="str">
        <f t="shared" si="2"/>
        <v>女</v>
      </c>
      <c r="F71" s="1" t="str">
        <f>"1988-08-11"</f>
        <v>1988-08-11</v>
      </c>
    </row>
    <row r="72" spans="1:6" ht="14.25" customHeight="1">
      <c r="A72" s="4">
        <v>71</v>
      </c>
      <c r="B72" s="1" t="str">
        <f>"112420191229232223147983"</f>
        <v>112420191229232223147983</v>
      </c>
      <c r="C72" s="1" t="s">
        <v>5</v>
      </c>
      <c r="D72" s="1" t="str">
        <f>"周登甲"</f>
        <v>周登甲</v>
      </c>
      <c r="E72" s="1" t="str">
        <f>"男"</f>
        <v>男</v>
      </c>
      <c r="F72" s="1" t="str">
        <f>"1988-11-19"</f>
        <v>1988-11-19</v>
      </c>
    </row>
    <row r="73" spans="1:6" ht="14.25" customHeight="1">
      <c r="A73" s="4">
        <v>72</v>
      </c>
      <c r="B73" s="1" t="str">
        <f>"112420191230101547147994"</f>
        <v>112420191230101547147994</v>
      </c>
      <c r="C73" s="1" t="s">
        <v>5</v>
      </c>
      <c r="D73" s="1" t="str">
        <f>"吴玉霞"</f>
        <v>吴玉霞</v>
      </c>
      <c r="E73" s="1" t="str">
        <f>"女"</f>
        <v>女</v>
      </c>
      <c r="F73" s="1" t="str">
        <f>"1992-06-05"</f>
        <v>1992-06-05</v>
      </c>
    </row>
    <row r="74" spans="1:6" ht="14.25" customHeight="1">
      <c r="A74" s="4">
        <v>73</v>
      </c>
      <c r="B74" s="1" t="str">
        <f>"112420191230104155147997"</f>
        <v>112420191230104155147997</v>
      </c>
      <c r="C74" s="1" t="s">
        <v>5</v>
      </c>
      <c r="D74" s="1" t="str">
        <f>"刘萍"</f>
        <v>刘萍</v>
      </c>
      <c r="E74" s="1" t="str">
        <f>"女"</f>
        <v>女</v>
      </c>
      <c r="F74" s="1" t="str">
        <f>"1988-10-01"</f>
        <v>1988-10-01</v>
      </c>
    </row>
    <row r="75" spans="1:6" ht="14.25" customHeight="1">
      <c r="A75" s="4">
        <v>74</v>
      </c>
      <c r="B75" s="1" t="str">
        <f>"112420191230110306148000"</f>
        <v>112420191230110306148000</v>
      </c>
      <c r="C75" s="1" t="s">
        <v>5</v>
      </c>
      <c r="D75" s="1" t="str">
        <f>"李娃"</f>
        <v>李娃</v>
      </c>
      <c r="E75" s="1" t="str">
        <f>"女"</f>
        <v>女</v>
      </c>
      <c r="F75" s="1" t="str">
        <f>"1986-10-14"</f>
        <v>1986-10-14</v>
      </c>
    </row>
    <row r="76" spans="1:6" ht="14.25" customHeight="1">
      <c r="A76" s="4">
        <v>75</v>
      </c>
      <c r="B76" s="1" t="str">
        <f>"112420191230114652148004"</f>
        <v>112420191230114652148004</v>
      </c>
      <c r="C76" s="1" t="s">
        <v>5</v>
      </c>
      <c r="D76" s="1" t="str">
        <f>"董冠良"</f>
        <v>董冠良</v>
      </c>
      <c r="E76" s="1" t="str">
        <f>"男"</f>
        <v>男</v>
      </c>
      <c r="F76" s="1" t="str">
        <f>"1993-08-26"</f>
        <v>1993-08-26</v>
      </c>
    </row>
    <row r="77" spans="1:6" ht="14.25" customHeight="1">
      <c r="A77" s="4">
        <v>76</v>
      </c>
      <c r="B77" s="1" t="str">
        <f>"112420191230130002148011"</f>
        <v>112420191230130002148011</v>
      </c>
      <c r="C77" s="1" t="s">
        <v>5</v>
      </c>
      <c r="D77" s="1" t="str">
        <f>"陈湘乐"</f>
        <v>陈湘乐</v>
      </c>
      <c r="E77" s="1" t="str">
        <f>"男"</f>
        <v>男</v>
      </c>
      <c r="F77" s="1" t="str">
        <f>"1993-04-16"</f>
        <v>1993-04-16</v>
      </c>
    </row>
    <row r="78" spans="1:6" ht="14.25" customHeight="1">
      <c r="A78" s="4">
        <v>77</v>
      </c>
      <c r="B78" s="1" t="str">
        <f>"112420191230143531148016"</f>
        <v>112420191230143531148016</v>
      </c>
      <c r="C78" s="1" t="s">
        <v>5</v>
      </c>
      <c r="D78" s="1" t="str">
        <f>"程范婷"</f>
        <v>程范婷</v>
      </c>
      <c r="E78" s="1" t="str">
        <f aca="true" t="shared" si="3" ref="E78:E83">"女"</f>
        <v>女</v>
      </c>
      <c r="F78" s="1" t="str">
        <f>"1987-09-27"</f>
        <v>1987-09-27</v>
      </c>
    </row>
    <row r="79" spans="1:6" ht="14.25" customHeight="1">
      <c r="A79" s="4">
        <v>78</v>
      </c>
      <c r="B79" s="1" t="str">
        <f>"112420191230155210148023"</f>
        <v>112420191230155210148023</v>
      </c>
      <c r="C79" s="1" t="s">
        <v>5</v>
      </c>
      <c r="D79" s="1" t="str">
        <f>"梁南"</f>
        <v>梁南</v>
      </c>
      <c r="E79" s="1" t="str">
        <f t="shared" si="3"/>
        <v>女</v>
      </c>
      <c r="F79" s="1" t="str">
        <f>"1992-11-11"</f>
        <v>1992-11-11</v>
      </c>
    </row>
    <row r="80" spans="1:6" ht="14.25" customHeight="1">
      <c r="A80" s="4">
        <v>79</v>
      </c>
      <c r="B80" s="1" t="str">
        <f>"112420191230162140148027"</f>
        <v>112420191230162140148027</v>
      </c>
      <c r="C80" s="1" t="s">
        <v>5</v>
      </c>
      <c r="D80" s="1" t="str">
        <f>"邱耀仙"</f>
        <v>邱耀仙</v>
      </c>
      <c r="E80" s="1" t="str">
        <f t="shared" si="3"/>
        <v>女</v>
      </c>
      <c r="F80" s="1" t="str">
        <f>"1984-11-15"</f>
        <v>1984-11-15</v>
      </c>
    </row>
    <row r="81" spans="1:6" ht="14.25" customHeight="1">
      <c r="A81" s="4">
        <v>80</v>
      </c>
      <c r="B81" s="1" t="str">
        <f>"112420191230165208148032"</f>
        <v>112420191230165208148032</v>
      </c>
      <c r="C81" s="1" t="s">
        <v>5</v>
      </c>
      <c r="D81" s="1" t="str">
        <f>"熊舒婷"</f>
        <v>熊舒婷</v>
      </c>
      <c r="E81" s="1" t="str">
        <f t="shared" si="3"/>
        <v>女</v>
      </c>
      <c r="F81" s="1" t="str">
        <f>"1994-09-19"</f>
        <v>1994-09-19</v>
      </c>
    </row>
    <row r="82" spans="1:6" ht="14.25" customHeight="1">
      <c r="A82" s="4">
        <v>81</v>
      </c>
      <c r="B82" s="1" t="str">
        <f>"112420191230173903148037"</f>
        <v>112420191230173903148037</v>
      </c>
      <c r="C82" s="1" t="s">
        <v>5</v>
      </c>
      <c r="D82" s="1" t="str">
        <f>"陈焜"</f>
        <v>陈焜</v>
      </c>
      <c r="E82" s="1" t="str">
        <f t="shared" si="3"/>
        <v>女</v>
      </c>
      <c r="F82" s="1" t="str">
        <f>"1992-10-25"</f>
        <v>1992-10-25</v>
      </c>
    </row>
    <row r="83" spans="1:6" ht="14.25" customHeight="1">
      <c r="A83" s="4">
        <v>82</v>
      </c>
      <c r="B83" s="1" t="str">
        <f>"112420191230194334148051"</f>
        <v>112420191230194334148051</v>
      </c>
      <c r="C83" s="1" t="s">
        <v>5</v>
      </c>
      <c r="D83" s="1" t="str">
        <f>"林鲁英"</f>
        <v>林鲁英</v>
      </c>
      <c r="E83" s="1" t="str">
        <f t="shared" si="3"/>
        <v>女</v>
      </c>
      <c r="F83" s="1" t="str">
        <f>"1993-06-24"</f>
        <v>1993-06-24</v>
      </c>
    </row>
    <row r="84" spans="1:6" ht="14.25" customHeight="1">
      <c r="A84" s="4">
        <v>83</v>
      </c>
      <c r="B84" s="1" t="str">
        <f>"112420191230203801148056"</f>
        <v>112420191230203801148056</v>
      </c>
      <c r="C84" s="1" t="s">
        <v>5</v>
      </c>
      <c r="D84" s="1" t="str">
        <f>"符振学"</f>
        <v>符振学</v>
      </c>
      <c r="E84" s="1" t="str">
        <f>"男"</f>
        <v>男</v>
      </c>
      <c r="F84" s="1" t="str">
        <f>"1992-04-05"</f>
        <v>1992-04-05</v>
      </c>
    </row>
    <row r="85" spans="1:6" ht="14.25" customHeight="1">
      <c r="A85" s="4">
        <v>84</v>
      </c>
      <c r="B85" s="1" t="str">
        <f>"112420191230203939148058"</f>
        <v>112420191230203939148058</v>
      </c>
      <c r="C85" s="1" t="s">
        <v>5</v>
      </c>
      <c r="D85" s="1" t="str">
        <f>"符祯"</f>
        <v>符祯</v>
      </c>
      <c r="E85" s="1" t="str">
        <f>"女"</f>
        <v>女</v>
      </c>
      <c r="F85" s="1" t="str">
        <f>"1993-07-07"</f>
        <v>1993-07-07</v>
      </c>
    </row>
    <row r="86" spans="1:6" ht="14.25" customHeight="1">
      <c r="A86" s="4">
        <v>85</v>
      </c>
      <c r="B86" s="1" t="str">
        <f>"112420191231091051148095"</f>
        <v>112420191231091051148095</v>
      </c>
      <c r="C86" s="1" t="s">
        <v>5</v>
      </c>
      <c r="D86" s="1" t="str">
        <f>"陈德良"</f>
        <v>陈德良</v>
      </c>
      <c r="E86" s="1" t="str">
        <f>"男"</f>
        <v>男</v>
      </c>
      <c r="F86" s="1" t="str">
        <f>"1989-09-21"</f>
        <v>1989-09-21</v>
      </c>
    </row>
    <row r="87" spans="1:6" ht="14.25" customHeight="1">
      <c r="A87" s="4">
        <v>86</v>
      </c>
      <c r="B87" s="1" t="str">
        <f>"112420191231092036148100"</f>
        <v>112420191231092036148100</v>
      </c>
      <c r="C87" s="1" t="s">
        <v>5</v>
      </c>
      <c r="D87" s="1" t="str">
        <f>"韦春一"</f>
        <v>韦春一</v>
      </c>
      <c r="E87" s="1" t="str">
        <f>"女"</f>
        <v>女</v>
      </c>
      <c r="F87" s="1" t="str">
        <f>"1992-01-01"</f>
        <v>1992-01-01</v>
      </c>
    </row>
    <row r="88" spans="1:6" ht="14.25" customHeight="1">
      <c r="A88" s="4">
        <v>87</v>
      </c>
      <c r="B88" s="1" t="str">
        <f>"112420191231094601148103"</f>
        <v>112420191231094601148103</v>
      </c>
      <c r="C88" s="1" t="s">
        <v>5</v>
      </c>
      <c r="D88" s="1" t="str">
        <f>"李树才"</f>
        <v>李树才</v>
      </c>
      <c r="E88" s="1" t="str">
        <f>"男"</f>
        <v>男</v>
      </c>
      <c r="F88" s="1" t="str">
        <f>"1994-03-19"</f>
        <v>1994-03-19</v>
      </c>
    </row>
    <row r="89" spans="1:6" ht="14.25" customHeight="1">
      <c r="A89" s="4">
        <v>88</v>
      </c>
      <c r="B89" s="1" t="str">
        <f>"112420191231110408148108"</f>
        <v>112420191231110408148108</v>
      </c>
      <c r="C89" s="1" t="s">
        <v>5</v>
      </c>
      <c r="D89" s="1" t="str">
        <f>"李佳"</f>
        <v>李佳</v>
      </c>
      <c r="E89" s="1" t="str">
        <f>"女"</f>
        <v>女</v>
      </c>
      <c r="F89" s="1" t="str">
        <f>"1992-09-16"</f>
        <v>1992-09-16</v>
      </c>
    </row>
    <row r="90" spans="1:6" ht="14.25" customHeight="1">
      <c r="A90" s="4">
        <v>89</v>
      </c>
      <c r="B90" s="1" t="str">
        <f>"112420191223114221147379"</f>
        <v>112420191223114221147379</v>
      </c>
      <c r="C90" s="1" t="s">
        <v>6</v>
      </c>
      <c r="D90" s="1" t="str">
        <f>"赵巧娘"</f>
        <v>赵巧娘</v>
      </c>
      <c r="E90" s="1" t="str">
        <f>"女"</f>
        <v>女</v>
      </c>
      <c r="F90" s="1" t="str">
        <f>"1989-12-09"</f>
        <v>1989-12-09</v>
      </c>
    </row>
    <row r="91" spans="1:6" ht="14.25" customHeight="1">
      <c r="A91" s="4">
        <v>90</v>
      </c>
      <c r="B91" s="1" t="str">
        <f>"112420191223125134147392"</f>
        <v>112420191223125134147392</v>
      </c>
      <c r="C91" s="1" t="s">
        <v>6</v>
      </c>
      <c r="D91" s="1" t="str">
        <f>"吴际祥"</f>
        <v>吴际祥</v>
      </c>
      <c r="E91" s="1" t="str">
        <f>"男"</f>
        <v>男</v>
      </c>
      <c r="F91" s="1" t="str">
        <f>"1981-03-13"</f>
        <v>1981-03-13</v>
      </c>
    </row>
    <row r="92" spans="1:6" ht="14.25" customHeight="1">
      <c r="A92" s="4">
        <v>91</v>
      </c>
      <c r="B92" s="1" t="str">
        <f>"112420191223125225147393"</f>
        <v>112420191223125225147393</v>
      </c>
      <c r="C92" s="1" t="s">
        <v>6</v>
      </c>
      <c r="D92" s="1" t="str">
        <f>"王恩钧"</f>
        <v>王恩钧</v>
      </c>
      <c r="E92" s="1" t="str">
        <f>"男"</f>
        <v>男</v>
      </c>
      <c r="F92" s="1" t="str">
        <f>"1992-03-05"</f>
        <v>1992-03-05</v>
      </c>
    </row>
    <row r="93" spans="1:6" ht="14.25" customHeight="1">
      <c r="A93" s="4">
        <v>92</v>
      </c>
      <c r="B93" s="1" t="str">
        <f>"112420191223141644147403"</f>
        <v>112420191223141644147403</v>
      </c>
      <c r="C93" s="1" t="s">
        <v>6</v>
      </c>
      <c r="D93" s="1" t="str">
        <f>"程俊雄"</f>
        <v>程俊雄</v>
      </c>
      <c r="E93" s="1" t="str">
        <f>"男"</f>
        <v>男</v>
      </c>
      <c r="F93" s="1" t="str">
        <f>"1990-03-17"</f>
        <v>1990-03-17</v>
      </c>
    </row>
    <row r="94" spans="1:6" ht="14.25" customHeight="1">
      <c r="A94" s="4">
        <v>93</v>
      </c>
      <c r="B94" s="1" t="str">
        <f>"112420191223150729147419"</f>
        <v>112420191223150729147419</v>
      </c>
      <c r="C94" s="1" t="s">
        <v>6</v>
      </c>
      <c r="D94" s="1" t="str">
        <f>"任凯迪"</f>
        <v>任凯迪</v>
      </c>
      <c r="E94" s="1" t="str">
        <f>"男"</f>
        <v>男</v>
      </c>
      <c r="F94" s="1" t="str">
        <f>"1991-02-10"</f>
        <v>1991-02-10</v>
      </c>
    </row>
    <row r="95" spans="1:6" ht="14.25" customHeight="1">
      <c r="A95" s="4">
        <v>94</v>
      </c>
      <c r="B95" s="1" t="str">
        <f>"112420191223162737147444"</f>
        <v>112420191223162737147444</v>
      </c>
      <c r="C95" s="1" t="s">
        <v>6</v>
      </c>
      <c r="D95" s="1" t="str">
        <f>"吴壮"</f>
        <v>吴壮</v>
      </c>
      <c r="E95" s="1" t="str">
        <f>"男"</f>
        <v>男</v>
      </c>
      <c r="F95" s="1" t="str">
        <f>"1988-03-30"</f>
        <v>1988-03-30</v>
      </c>
    </row>
    <row r="96" spans="1:6" ht="14.25" customHeight="1">
      <c r="A96" s="4">
        <v>95</v>
      </c>
      <c r="B96" s="1" t="str">
        <f>"112420191223173844147464"</f>
        <v>112420191223173844147464</v>
      </c>
      <c r="C96" s="1" t="s">
        <v>6</v>
      </c>
      <c r="D96" s="1" t="str">
        <f>"邢丽媚"</f>
        <v>邢丽媚</v>
      </c>
      <c r="E96" s="1" t="str">
        <f>"女"</f>
        <v>女</v>
      </c>
      <c r="F96" s="1" t="str">
        <f>"1991-03-27"</f>
        <v>1991-03-27</v>
      </c>
    </row>
    <row r="97" spans="1:6" ht="14.25" customHeight="1">
      <c r="A97" s="4">
        <v>96</v>
      </c>
      <c r="B97" s="1" t="str">
        <f>"112420191223174245147466"</f>
        <v>112420191223174245147466</v>
      </c>
      <c r="C97" s="1" t="s">
        <v>6</v>
      </c>
      <c r="D97" s="1" t="str">
        <f>"罗运志"</f>
        <v>罗运志</v>
      </c>
      <c r="E97" s="1" t="str">
        <f>"男"</f>
        <v>男</v>
      </c>
      <c r="F97" s="1" t="str">
        <f>"1987-03-22"</f>
        <v>1987-03-22</v>
      </c>
    </row>
    <row r="98" spans="1:6" ht="14.25" customHeight="1">
      <c r="A98" s="4">
        <v>97</v>
      </c>
      <c r="B98" s="1" t="str">
        <f>"112420191223181503147471"</f>
        <v>112420191223181503147471</v>
      </c>
      <c r="C98" s="1" t="s">
        <v>6</v>
      </c>
      <c r="D98" s="1" t="str">
        <f>"林燕"</f>
        <v>林燕</v>
      </c>
      <c r="E98" s="1" t="str">
        <f>"女"</f>
        <v>女</v>
      </c>
      <c r="F98" s="1" t="str">
        <f>"1991-02-01"</f>
        <v>1991-02-01</v>
      </c>
    </row>
    <row r="99" spans="1:6" ht="14.25" customHeight="1">
      <c r="A99" s="4">
        <v>98</v>
      </c>
      <c r="B99" s="1" t="str">
        <f>"112420191223182603147473"</f>
        <v>112420191223182603147473</v>
      </c>
      <c r="C99" s="1" t="s">
        <v>6</v>
      </c>
      <c r="D99" s="1" t="str">
        <f>"吴晟"</f>
        <v>吴晟</v>
      </c>
      <c r="E99" s="1" t="str">
        <f aca="true" t="shared" si="4" ref="E99:E107">"男"</f>
        <v>男</v>
      </c>
      <c r="F99" s="1" t="str">
        <f>"1990-10-05"</f>
        <v>1990-10-05</v>
      </c>
    </row>
    <row r="100" spans="1:6" ht="14.25" customHeight="1">
      <c r="A100" s="4">
        <v>99</v>
      </c>
      <c r="B100" s="1" t="str">
        <f>"112420191223193248147482"</f>
        <v>112420191223193248147482</v>
      </c>
      <c r="C100" s="1" t="s">
        <v>6</v>
      </c>
      <c r="D100" s="1" t="str">
        <f>"陈伟"</f>
        <v>陈伟</v>
      </c>
      <c r="E100" s="1" t="str">
        <f t="shared" si="4"/>
        <v>男</v>
      </c>
      <c r="F100" s="1" t="str">
        <f>"1986-09-15"</f>
        <v>1986-09-15</v>
      </c>
    </row>
    <row r="101" spans="1:6" ht="14.25" customHeight="1">
      <c r="A101" s="4">
        <v>100</v>
      </c>
      <c r="B101" s="1" t="str">
        <f>"112420191223201425147488"</f>
        <v>112420191223201425147488</v>
      </c>
      <c r="C101" s="1" t="s">
        <v>6</v>
      </c>
      <c r="D101" s="1" t="str">
        <f>"陈德意"</f>
        <v>陈德意</v>
      </c>
      <c r="E101" s="1" t="str">
        <f t="shared" si="4"/>
        <v>男</v>
      </c>
      <c r="F101" s="1" t="str">
        <f>"1994-09-14"</f>
        <v>1994-09-14</v>
      </c>
    </row>
    <row r="102" spans="1:6" ht="14.25" customHeight="1">
      <c r="A102" s="4">
        <v>101</v>
      </c>
      <c r="B102" s="1" t="str">
        <f>"112420191223213322147503"</f>
        <v>112420191223213322147503</v>
      </c>
      <c r="C102" s="1" t="s">
        <v>6</v>
      </c>
      <c r="D102" s="1" t="str">
        <f>"王雷"</f>
        <v>王雷</v>
      </c>
      <c r="E102" s="1" t="str">
        <f t="shared" si="4"/>
        <v>男</v>
      </c>
      <c r="F102" s="1" t="str">
        <f>"1990-11-04"</f>
        <v>1990-11-04</v>
      </c>
    </row>
    <row r="103" spans="1:6" ht="14.25" customHeight="1">
      <c r="A103" s="4">
        <v>102</v>
      </c>
      <c r="B103" s="1" t="str">
        <f>"112420191223214920147507"</f>
        <v>112420191223214920147507</v>
      </c>
      <c r="C103" s="1" t="s">
        <v>6</v>
      </c>
      <c r="D103" s="1" t="str">
        <f>"丁成彬"</f>
        <v>丁成彬</v>
      </c>
      <c r="E103" s="1" t="str">
        <f t="shared" si="4"/>
        <v>男</v>
      </c>
      <c r="F103" s="1" t="str">
        <f>"1990-08-11"</f>
        <v>1990-08-11</v>
      </c>
    </row>
    <row r="104" spans="1:6" ht="14.25" customHeight="1">
      <c r="A104" s="4">
        <v>103</v>
      </c>
      <c r="B104" s="1" t="str">
        <f>"112420191223221327147511"</f>
        <v>112420191223221327147511</v>
      </c>
      <c r="C104" s="1" t="s">
        <v>6</v>
      </c>
      <c r="D104" s="1" t="str">
        <f>"劳宝凯"</f>
        <v>劳宝凯</v>
      </c>
      <c r="E104" s="1" t="str">
        <f t="shared" si="4"/>
        <v>男</v>
      </c>
      <c r="F104" s="1" t="str">
        <f>"1990-07-02"</f>
        <v>1990-07-02</v>
      </c>
    </row>
    <row r="105" spans="1:6" ht="14.25" customHeight="1">
      <c r="A105" s="4">
        <v>104</v>
      </c>
      <c r="B105" s="1" t="str">
        <f>"112420191223222328147514"</f>
        <v>112420191223222328147514</v>
      </c>
      <c r="C105" s="1" t="s">
        <v>6</v>
      </c>
      <c r="D105" s="1" t="str">
        <f>"王铭哲"</f>
        <v>王铭哲</v>
      </c>
      <c r="E105" s="1" t="str">
        <f t="shared" si="4"/>
        <v>男</v>
      </c>
      <c r="F105" s="1" t="str">
        <f>"1986-06-26"</f>
        <v>1986-06-26</v>
      </c>
    </row>
    <row r="106" spans="1:6" ht="14.25" customHeight="1">
      <c r="A106" s="4">
        <v>105</v>
      </c>
      <c r="B106" s="1" t="str">
        <f>"112420191223224127147519"</f>
        <v>112420191223224127147519</v>
      </c>
      <c r="C106" s="1" t="s">
        <v>6</v>
      </c>
      <c r="D106" s="1" t="str">
        <f>"黄赛"</f>
        <v>黄赛</v>
      </c>
      <c r="E106" s="1" t="str">
        <f t="shared" si="4"/>
        <v>男</v>
      </c>
      <c r="F106" s="1" t="str">
        <f>"1989-10-05"</f>
        <v>1989-10-05</v>
      </c>
    </row>
    <row r="107" spans="1:6" ht="14.25" customHeight="1">
      <c r="A107" s="4">
        <v>106</v>
      </c>
      <c r="B107" s="1" t="str">
        <f>"112420191223224207147521"</f>
        <v>112420191223224207147521</v>
      </c>
      <c r="C107" s="1" t="s">
        <v>6</v>
      </c>
      <c r="D107" s="1" t="str">
        <f>"张熙杰"</f>
        <v>张熙杰</v>
      </c>
      <c r="E107" s="1" t="str">
        <f t="shared" si="4"/>
        <v>男</v>
      </c>
      <c r="F107" s="1" t="str">
        <f>"1992-04-30"</f>
        <v>1992-04-30</v>
      </c>
    </row>
    <row r="108" spans="1:6" ht="14.25" customHeight="1">
      <c r="A108" s="4">
        <v>107</v>
      </c>
      <c r="B108" s="1" t="str">
        <f>"112420191224080128147534"</f>
        <v>112420191224080128147534</v>
      </c>
      <c r="C108" s="1" t="s">
        <v>6</v>
      </c>
      <c r="D108" s="1" t="str">
        <f>"符致慧"</f>
        <v>符致慧</v>
      </c>
      <c r="E108" s="1" t="str">
        <f>"女"</f>
        <v>女</v>
      </c>
      <c r="F108" s="1" t="str">
        <f>"1986-04-11"</f>
        <v>1986-04-11</v>
      </c>
    </row>
    <row r="109" spans="1:6" ht="14.25" customHeight="1">
      <c r="A109" s="4">
        <v>108</v>
      </c>
      <c r="B109" s="1" t="str">
        <f>"112420191224084724147537"</f>
        <v>112420191224084724147537</v>
      </c>
      <c r="C109" s="1" t="s">
        <v>6</v>
      </c>
      <c r="D109" s="1" t="str">
        <f>"刘芝京"</f>
        <v>刘芝京</v>
      </c>
      <c r="E109" s="1" t="str">
        <f>"女"</f>
        <v>女</v>
      </c>
      <c r="F109" s="1" t="str">
        <f>"1987-12-05"</f>
        <v>1987-12-05</v>
      </c>
    </row>
    <row r="110" spans="1:6" ht="14.25" customHeight="1">
      <c r="A110" s="4">
        <v>109</v>
      </c>
      <c r="B110" s="1" t="str">
        <f>"112420191224102709147555"</f>
        <v>112420191224102709147555</v>
      </c>
      <c r="C110" s="1" t="s">
        <v>6</v>
      </c>
      <c r="D110" s="1" t="str">
        <f>"刘艳"</f>
        <v>刘艳</v>
      </c>
      <c r="E110" s="1" t="str">
        <f>"女"</f>
        <v>女</v>
      </c>
      <c r="F110" s="1" t="str">
        <f>"1985-09-29"</f>
        <v>1985-09-29</v>
      </c>
    </row>
    <row r="111" spans="1:6" ht="14.25" customHeight="1">
      <c r="A111" s="4">
        <v>110</v>
      </c>
      <c r="B111" s="1" t="str">
        <f>"112420191224104903147561"</f>
        <v>112420191224104903147561</v>
      </c>
      <c r="C111" s="1" t="s">
        <v>6</v>
      </c>
      <c r="D111" s="1" t="str">
        <f>"谭清"</f>
        <v>谭清</v>
      </c>
      <c r="E111" s="1" t="str">
        <f>"男"</f>
        <v>男</v>
      </c>
      <c r="F111" s="1" t="str">
        <f>"1989-06-13"</f>
        <v>1989-06-13</v>
      </c>
    </row>
    <row r="112" spans="1:6" ht="14.25" customHeight="1">
      <c r="A112" s="4">
        <v>111</v>
      </c>
      <c r="B112" s="1" t="str">
        <f>"112420191224105642147567"</f>
        <v>112420191224105642147567</v>
      </c>
      <c r="C112" s="1" t="s">
        <v>6</v>
      </c>
      <c r="D112" s="1" t="str">
        <f>"林佳慧"</f>
        <v>林佳慧</v>
      </c>
      <c r="E112" s="1" t="str">
        <f>"女"</f>
        <v>女</v>
      </c>
      <c r="F112" s="1" t="str">
        <f>"1992-04-20"</f>
        <v>1992-04-20</v>
      </c>
    </row>
    <row r="113" spans="1:6" ht="14.25" customHeight="1">
      <c r="A113" s="4">
        <v>112</v>
      </c>
      <c r="B113" s="1" t="str">
        <f>"112420191224114712147581"</f>
        <v>112420191224114712147581</v>
      </c>
      <c r="C113" s="1" t="s">
        <v>6</v>
      </c>
      <c r="D113" s="1" t="str">
        <f>"邓雪银"</f>
        <v>邓雪银</v>
      </c>
      <c r="E113" s="1" t="str">
        <f>"女"</f>
        <v>女</v>
      </c>
      <c r="F113" s="1" t="str">
        <f>"1993-10-19"</f>
        <v>1993-10-19</v>
      </c>
    </row>
    <row r="114" spans="1:6" ht="14.25" customHeight="1">
      <c r="A114" s="4">
        <v>113</v>
      </c>
      <c r="B114" s="1" t="str">
        <f>"112420191224141206147600"</f>
        <v>112420191224141206147600</v>
      </c>
      <c r="C114" s="1" t="s">
        <v>6</v>
      </c>
      <c r="D114" s="1" t="str">
        <f>"付明月"</f>
        <v>付明月</v>
      </c>
      <c r="E114" s="1" t="str">
        <f>"女"</f>
        <v>女</v>
      </c>
      <c r="F114" s="1" t="str">
        <f>"1987-08-12"</f>
        <v>1987-08-12</v>
      </c>
    </row>
    <row r="115" spans="1:6" ht="14.25" customHeight="1">
      <c r="A115" s="4">
        <v>114</v>
      </c>
      <c r="B115" s="1" t="str">
        <f>"112420191224151442147609"</f>
        <v>112420191224151442147609</v>
      </c>
      <c r="C115" s="1" t="s">
        <v>6</v>
      </c>
      <c r="D115" s="1" t="str">
        <f>"羊德娟"</f>
        <v>羊德娟</v>
      </c>
      <c r="E115" s="1" t="str">
        <f>"女"</f>
        <v>女</v>
      </c>
      <c r="F115" s="1" t="str">
        <f>"1986-09-11"</f>
        <v>1986-09-11</v>
      </c>
    </row>
    <row r="116" spans="1:6" ht="14.25" customHeight="1">
      <c r="A116" s="4">
        <v>115</v>
      </c>
      <c r="B116" s="1" t="str">
        <f>"112420191224153549147620"</f>
        <v>112420191224153549147620</v>
      </c>
      <c r="C116" s="1" t="s">
        <v>6</v>
      </c>
      <c r="D116" s="1" t="str">
        <f>"容康"</f>
        <v>容康</v>
      </c>
      <c r="E116" s="1" t="str">
        <f>"男"</f>
        <v>男</v>
      </c>
      <c r="F116" s="1" t="str">
        <f>"1985-04-25"</f>
        <v>1985-04-25</v>
      </c>
    </row>
    <row r="117" spans="1:6" ht="14.25" customHeight="1">
      <c r="A117" s="4">
        <v>116</v>
      </c>
      <c r="B117" s="1" t="str">
        <f>"112420191224224639147665"</f>
        <v>112420191224224639147665</v>
      </c>
      <c r="C117" s="1" t="s">
        <v>6</v>
      </c>
      <c r="D117" s="1" t="str">
        <f>"曾造邦"</f>
        <v>曾造邦</v>
      </c>
      <c r="E117" s="1" t="str">
        <f>"男"</f>
        <v>男</v>
      </c>
      <c r="F117" s="1" t="str">
        <f>"1992-07-18"</f>
        <v>1992-07-18</v>
      </c>
    </row>
    <row r="118" spans="1:6" ht="14.25" customHeight="1">
      <c r="A118" s="4">
        <v>117</v>
      </c>
      <c r="B118" s="1" t="str">
        <f>"112420191224233438147670"</f>
        <v>112420191224233438147670</v>
      </c>
      <c r="C118" s="1" t="s">
        <v>6</v>
      </c>
      <c r="D118" s="1" t="str">
        <f>"符芸子"</f>
        <v>符芸子</v>
      </c>
      <c r="E118" s="1" t="str">
        <f>"女"</f>
        <v>女</v>
      </c>
      <c r="F118" s="1" t="str">
        <f>"1989-09-23"</f>
        <v>1989-09-23</v>
      </c>
    </row>
    <row r="119" spans="1:6" ht="14.25" customHeight="1">
      <c r="A119" s="4">
        <v>118</v>
      </c>
      <c r="B119" s="1" t="str">
        <f>"112420191225021152147671"</f>
        <v>112420191225021152147671</v>
      </c>
      <c r="C119" s="1" t="s">
        <v>6</v>
      </c>
      <c r="D119" s="1" t="str">
        <f>"倪德帮"</f>
        <v>倪德帮</v>
      </c>
      <c r="E119" s="1" t="str">
        <f>"男"</f>
        <v>男</v>
      </c>
      <c r="F119" s="1" t="str">
        <f>"1991-01-10"</f>
        <v>1991-01-10</v>
      </c>
    </row>
    <row r="120" spans="1:6" ht="14.25" customHeight="1">
      <c r="A120" s="4">
        <v>119</v>
      </c>
      <c r="B120" s="1" t="str">
        <f>"112420191225190826147718"</f>
        <v>112420191225190826147718</v>
      </c>
      <c r="C120" s="1" t="s">
        <v>6</v>
      </c>
      <c r="D120" s="1" t="str">
        <f>"王娟"</f>
        <v>王娟</v>
      </c>
      <c r="E120" s="1" t="str">
        <f>"女"</f>
        <v>女</v>
      </c>
      <c r="F120" s="1" t="str">
        <f>"1992-10-23"</f>
        <v>1992-10-23</v>
      </c>
    </row>
    <row r="121" spans="1:6" ht="14.25" customHeight="1">
      <c r="A121" s="4">
        <v>120</v>
      </c>
      <c r="B121" s="1" t="str">
        <f>"112420191226092956147754"</f>
        <v>112420191226092956147754</v>
      </c>
      <c r="C121" s="1" t="s">
        <v>6</v>
      </c>
      <c r="D121" s="1" t="str">
        <f>"周云"</f>
        <v>周云</v>
      </c>
      <c r="E121" s="1" t="str">
        <f>"女"</f>
        <v>女</v>
      </c>
      <c r="F121" s="1" t="str">
        <f>"1993-11-02"</f>
        <v>1993-11-02</v>
      </c>
    </row>
    <row r="122" spans="1:6" ht="14.25" customHeight="1">
      <c r="A122" s="4">
        <v>121</v>
      </c>
      <c r="B122" s="1" t="str">
        <f>"112420191226095336147756"</f>
        <v>112420191226095336147756</v>
      </c>
      <c r="C122" s="1" t="s">
        <v>6</v>
      </c>
      <c r="D122" s="1" t="str">
        <f>"李晓晶"</f>
        <v>李晓晶</v>
      </c>
      <c r="E122" s="1" t="str">
        <f>"女"</f>
        <v>女</v>
      </c>
      <c r="F122" s="1" t="str">
        <f>"1990-01-18"</f>
        <v>1990-01-18</v>
      </c>
    </row>
    <row r="123" spans="1:6" ht="14.25" customHeight="1">
      <c r="A123" s="4">
        <v>122</v>
      </c>
      <c r="B123" s="1" t="str">
        <f>"112420191226100605147758"</f>
        <v>112420191226100605147758</v>
      </c>
      <c r="C123" s="1" t="s">
        <v>6</v>
      </c>
      <c r="D123" s="1" t="str">
        <f>"孙武"</f>
        <v>孙武</v>
      </c>
      <c r="E123" s="1" t="str">
        <f>"男"</f>
        <v>男</v>
      </c>
      <c r="F123" s="1" t="str">
        <f>"1984-01-01"</f>
        <v>1984-01-01</v>
      </c>
    </row>
    <row r="124" spans="1:6" ht="14.25" customHeight="1">
      <c r="A124" s="4">
        <v>123</v>
      </c>
      <c r="B124" s="1" t="str">
        <f>"112420191226113300147766"</f>
        <v>112420191226113300147766</v>
      </c>
      <c r="C124" s="1" t="s">
        <v>6</v>
      </c>
      <c r="D124" s="1" t="str">
        <f>"于洋"</f>
        <v>于洋</v>
      </c>
      <c r="E124" s="1" t="str">
        <f>"女"</f>
        <v>女</v>
      </c>
      <c r="F124" s="1" t="str">
        <f>"1988-06-16"</f>
        <v>1988-06-16</v>
      </c>
    </row>
    <row r="125" spans="1:6" ht="14.25" customHeight="1">
      <c r="A125" s="4">
        <v>124</v>
      </c>
      <c r="B125" s="1" t="str">
        <f>"112420191226203214147815"</f>
        <v>112420191226203214147815</v>
      </c>
      <c r="C125" s="1" t="s">
        <v>6</v>
      </c>
      <c r="D125" s="1" t="str">
        <f>"陈利翔"</f>
        <v>陈利翔</v>
      </c>
      <c r="E125" s="1" t="str">
        <f>"男"</f>
        <v>男</v>
      </c>
      <c r="F125" s="1" t="str">
        <f>"1992-10-09"</f>
        <v>1992-10-09</v>
      </c>
    </row>
    <row r="126" spans="1:6" ht="14.25" customHeight="1">
      <c r="A126" s="4">
        <v>125</v>
      </c>
      <c r="B126" s="1" t="str">
        <f>"112420191227210107147924"</f>
        <v>112420191227210107147924</v>
      </c>
      <c r="C126" s="1" t="s">
        <v>6</v>
      </c>
      <c r="D126" s="1" t="str">
        <f>"符吉涛"</f>
        <v>符吉涛</v>
      </c>
      <c r="E126" s="1" t="str">
        <f>"男"</f>
        <v>男</v>
      </c>
      <c r="F126" s="1" t="str">
        <f>"1990-07-20"</f>
        <v>1990-07-20</v>
      </c>
    </row>
    <row r="127" spans="1:6" ht="14.25" customHeight="1">
      <c r="A127" s="4">
        <v>126</v>
      </c>
      <c r="B127" s="1" t="str">
        <f>"112420191228102643147929"</f>
        <v>112420191228102643147929</v>
      </c>
      <c r="C127" s="1" t="s">
        <v>6</v>
      </c>
      <c r="D127" s="1" t="str">
        <f>"雷晓丽"</f>
        <v>雷晓丽</v>
      </c>
      <c r="E127" s="1" t="str">
        <f>"女"</f>
        <v>女</v>
      </c>
      <c r="F127" s="1" t="str">
        <f>"1984-06-10"</f>
        <v>1984-06-10</v>
      </c>
    </row>
    <row r="128" spans="1:6" ht="14.25" customHeight="1">
      <c r="A128" s="4">
        <v>127</v>
      </c>
      <c r="B128" s="1" t="str">
        <f>"112420191228144128147930"</f>
        <v>112420191228144128147930</v>
      </c>
      <c r="C128" s="1" t="s">
        <v>6</v>
      </c>
      <c r="D128" s="1" t="str">
        <f>"孙琼载"</f>
        <v>孙琼载</v>
      </c>
      <c r="E128" s="1" t="str">
        <f>"男"</f>
        <v>男</v>
      </c>
      <c r="F128" s="1" t="str">
        <f>"1992-11-10"</f>
        <v>1992-11-10</v>
      </c>
    </row>
    <row r="129" spans="1:6" ht="14.25" customHeight="1">
      <c r="A129" s="4">
        <v>128</v>
      </c>
      <c r="B129" s="1" t="str">
        <f>"112420191228163845147932"</f>
        <v>112420191228163845147932</v>
      </c>
      <c r="C129" s="1" t="s">
        <v>6</v>
      </c>
      <c r="D129" s="1" t="str">
        <f>"周怡帆"</f>
        <v>周怡帆</v>
      </c>
      <c r="E129" s="1" t="str">
        <f>"女"</f>
        <v>女</v>
      </c>
      <c r="F129" s="1" t="str">
        <f>"1994-10-15"</f>
        <v>1994-10-15</v>
      </c>
    </row>
    <row r="130" spans="1:6" ht="14.25" customHeight="1">
      <c r="A130" s="4">
        <v>129</v>
      </c>
      <c r="B130" s="1" t="str">
        <f>"112420191228172033147933"</f>
        <v>112420191228172033147933</v>
      </c>
      <c r="C130" s="1" t="s">
        <v>6</v>
      </c>
      <c r="D130" s="1" t="str">
        <f>"李皎余"</f>
        <v>李皎余</v>
      </c>
      <c r="E130" s="1" t="str">
        <f>"女"</f>
        <v>女</v>
      </c>
      <c r="F130" s="1" t="str">
        <f>"1987-02-04"</f>
        <v>1987-02-04</v>
      </c>
    </row>
    <row r="131" spans="1:6" ht="14.25" customHeight="1">
      <c r="A131" s="4">
        <v>130</v>
      </c>
      <c r="B131" s="1" t="str">
        <f>"112420191229153842147953"</f>
        <v>112420191229153842147953</v>
      </c>
      <c r="C131" s="1" t="s">
        <v>6</v>
      </c>
      <c r="D131" s="1" t="str">
        <f>"张汉达"</f>
        <v>张汉达</v>
      </c>
      <c r="E131" s="1" t="str">
        <f>"男"</f>
        <v>男</v>
      </c>
      <c r="F131" s="1" t="str">
        <f>"1990-03-13"</f>
        <v>1990-03-13</v>
      </c>
    </row>
    <row r="132" spans="1:6" ht="14.25" customHeight="1">
      <c r="A132" s="4">
        <v>131</v>
      </c>
      <c r="B132" s="1" t="str">
        <f>"112420191229221555147975"</f>
        <v>112420191229221555147975</v>
      </c>
      <c r="C132" s="1" t="s">
        <v>6</v>
      </c>
      <c r="D132" s="1" t="str">
        <f>"郑庭宝"</f>
        <v>郑庭宝</v>
      </c>
      <c r="E132" s="1" t="str">
        <f>"男"</f>
        <v>男</v>
      </c>
      <c r="F132" s="1" t="str">
        <f>"1989-11-15"</f>
        <v>1989-11-15</v>
      </c>
    </row>
    <row r="133" spans="1:6" ht="14.25" customHeight="1">
      <c r="A133" s="4">
        <v>132</v>
      </c>
      <c r="B133" s="1" t="str">
        <f>"112420191230100910147993"</f>
        <v>112420191230100910147993</v>
      </c>
      <c r="C133" s="1" t="s">
        <v>6</v>
      </c>
      <c r="D133" s="1" t="str">
        <f>"岑运文"</f>
        <v>岑运文</v>
      </c>
      <c r="E133" s="1" t="str">
        <f>"男"</f>
        <v>男</v>
      </c>
      <c r="F133" s="1" t="str">
        <f>"1984-05-19"</f>
        <v>1984-05-19</v>
      </c>
    </row>
    <row r="134" spans="1:6" ht="14.25" customHeight="1">
      <c r="A134" s="4">
        <v>133</v>
      </c>
      <c r="B134" s="1" t="str">
        <f>"112420191230122505148008"</f>
        <v>112420191230122505148008</v>
      </c>
      <c r="C134" s="1" t="s">
        <v>6</v>
      </c>
      <c r="D134" s="1" t="str">
        <f>"王学卫"</f>
        <v>王学卫</v>
      </c>
      <c r="E134" s="1" t="str">
        <f>"男"</f>
        <v>男</v>
      </c>
      <c r="F134" s="1" t="str">
        <f>"1993-07-20"</f>
        <v>1993-07-20</v>
      </c>
    </row>
    <row r="135" spans="1:6" ht="14.25" customHeight="1">
      <c r="A135" s="4">
        <v>134</v>
      </c>
      <c r="B135" s="1" t="str">
        <f>"112420191230125216148009"</f>
        <v>112420191230125216148009</v>
      </c>
      <c r="C135" s="1" t="s">
        <v>6</v>
      </c>
      <c r="D135" s="1" t="str">
        <f>"高春"</f>
        <v>高春</v>
      </c>
      <c r="E135" s="1" t="str">
        <f>"女"</f>
        <v>女</v>
      </c>
      <c r="F135" s="1" t="str">
        <f>"1988-02-22"</f>
        <v>1988-02-22</v>
      </c>
    </row>
    <row r="136" spans="1:6" ht="14.25" customHeight="1">
      <c r="A136" s="4">
        <v>135</v>
      </c>
      <c r="B136" s="1" t="str">
        <f>"112420191230140238148012"</f>
        <v>112420191230140238148012</v>
      </c>
      <c r="C136" s="1" t="s">
        <v>6</v>
      </c>
      <c r="D136" s="1" t="str">
        <f>"羊发妍"</f>
        <v>羊发妍</v>
      </c>
      <c r="E136" s="1" t="str">
        <f>"女"</f>
        <v>女</v>
      </c>
      <c r="F136" s="1" t="str">
        <f>"1993-01-15"</f>
        <v>1993-01-15</v>
      </c>
    </row>
    <row r="137" spans="1:6" ht="14.25" customHeight="1">
      <c r="A137" s="4">
        <v>136</v>
      </c>
      <c r="B137" s="1" t="str">
        <f>"112420191230174040148038"</f>
        <v>112420191230174040148038</v>
      </c>
      <c r="C137" s="1" t="s">
        <v>6</v>
      </c>
      <c r="D137" s="1" t="str">
        <f>"陈泰晶"</f>
        <v>陈泰晶</v>
      </c>
      <c r="E137" s="1" t="str">
        <f>"女"</f>
        <v>女</v>
      </c>
      <c r="F137" s="1" t="str">
        <f>"1990-03-18"</f>
        <v>1990-03-18</v>
      </c>
    </row>
    <row r="138" spans="1:6" ht="14.25" customHeight="1">
      <c r="A138" s="4">
        <v>137</v>
      </c>
      <c r="B138" s="1" t="str">
        <f>"112420191230184444148044"</f>
        <v>112420191230184444148044</v>
      </c>
      <c r="C138" s="1" t="s">
        <v>6</v>
      </c>
      <c r="D138" s="1" t="str">
        <f>"林小弟"</f>
        <v>林小弟</v>
      </c>
      <c r="E138" s="1" t="str">
        <f>"男"</f>
        <v>男</v>
      </c>
      <c r="F138" s="1" t="str">
        <f>"1998-04-11"</f>
        <v>1998-04-11</v>
      </c>
    </row>
    <row r="139" spans="1:6" ht="14.25" customHeight="1">
      <c r="A139" s="4">
        <v>138</v>
      </c>
      <c r="B139" s="1" t="str">
        <f>"112420191230201341148052"</f>
        <v>112420191230201341148052</v>
      </c>
      <c r="C139" s="1" t="s">
        <v>6</v>
      </c>
      <c r="D139" s="1" t="str">
        <f>"陈家煌"</f>
        <v>陈家煌</v>
      </c>
      <c r="E139" s="1" t="str">
        <f>"男"</f>
        <v>男</v>
      </c>
      <c r="F139" s="1" t="str">
        <f>"1991-12-25"</f>
        <v>1991-12-25</v>
      </c>
    </row>
    <row r="140" spans="1:6" ht="14.25" customHeight="1">
      <c r="A140" s="4">
        <v>139</v>
      </c>
      <c r="B140" s="1" t="str">
        <f>"112420191230203416148055"</f>
        <v>112420191230203416148055</v>
      </c>
      <c r="C140" s="1" t="s">
        <v>6</v>
      </c>
      <c r="D140" s="1" t="str">
        <f>"林石标"</f>
        <v>林石标</v>
      </c>
      <c r="E140" s="1" t="str">
        <f>"男"</f>
        <v>男</v>
      </c>
      <c r="F140" s="1" t="str">
        <f>"1987-05-05"</f>
        <v>1987-05-05</v>
      </c>
    </row>
    <row r="141" spans="1:6" ht="14.25" customHeight="1">
      <c r="A141" s="4">
        <v>140</v>
      </c>
      <c r="B141" s="1" t="str">
        <f>"112420191230203843148057"</f>
        <v>112420191230203843148057</v>
      </c>
      <c r="C141" s="1" t="s">
        <v>6</v>
      </c>
      <c r="D141" s="1" t="str">
        <f>"梁秀颜"</f>
        <v>梁秀颜</v>
      </c>
      <c r="E141" s="1" t="str">
        <f>"女"</f>
        <v>女</v>
      </c>
      <c r="F141" s="1" t="str">
        <f>"1993-12-16"</f>
        <v>1993-12-16</v>
      </c>
    </row>
    <row r="142" spans="1:6" ht="14.25" customHeight="1">
      <c r="A142" s="4">
        <v>141</v>
      </c>
      <c r="B142" s="1" t="str">
        <f>"112420191230210203148060"</f>
        <v>112420191230210203148060</v>
      </c>
      <c r="C142" s="1" t="s">
        <v>6</v>
      </c>
      <c r="D142" s="1" t="str">
        <f>"周奕岑"</f>
        <v>周奕岑</v>
      </c>
      <c r="E142" s="1" t="str">
        <f>"女"</f>
        <v>女</v>
      </c>
      <c r="F142" s="1" t="str">
        <f>"1990-06-10"</f>
        <v>1990-06-10</v>
      </c>
    </row>
    <row r="143" spans="1:6" ht="14.25" customHeight="1">
      <c r="A143" s="4">
        <v>142</v>
      </c>
      <c r="B143" s="1" t="str">
        <f>"112420191230214507148065"</f>
        <v>112420191230214507148065</v>
      </c>
      <c r="C143" s="1" t="s">
        <v>6</v>
      </c>
      <c r="D143" s="1" t="str">
        <f>"王睿"</f>
        <v>王睿</v>
      </c>
      <c r="E143" s="1" t="str">
        <f>"男"</f>
        <v>男</v>
      </c>
      <c r="F143" s="1" t="str">
        <f>"1987-06-09"</f>
        <v>1987-06-09</v>
      </c>
    </row>
    <row r="144" spans="1:6" ht="14.25" customHeight="1">
      <c r="A144" s="4">
        <v>143</v>
      </c>
      <c r="B144" s="1" t="str">
        <f>"112420191230231208148076"</f>
        <v>112420191230231208148076</v>
      </c>
      <c r="C144" s="1" t="s">
        <v>6</v>
      </c>
      <c r="D144" s="1" t="str">
        <f>"李心薇"</f>
        <v>李心薇</v>
      </c>
      <c r="E144" s="1" t="str">
        <f>"女"</f>
        <v>女</v>
      </c>
      <c r="F144" s="1" t="str">
        <f>"1991-01-22"</f>
        <v>1991-01-22</v>
      </c>
    </row>
    <row r="145" spans="1:6" ht="14.25" customHeight="1">
      <c r="A145" s="4">
        <v>144</v>
      </c>
      <c r="B145" s="1" t="str">
        <f>"112420191231090059148093"</f>
        <v>112420191231090059148093</v>
      </c>
      <c r="C145" s="1" t="s">
        <v>6</v>
      </c>
      <c r="D145" s="1" t="str">
        <f>"杜红平"</f>
        <v>杜红平</v>
      </c>
      <c r="E145" s="1" t="str">
        <f>"女"</f>
        <v>女</v>
      </c>
      <c r="F145" s="1" t="str">
        <f>"1989-07-02"</f>
        <v>1989-07-02</v>
      </c>
    </row>
    <row r="146" spans="1:6" ht="14.25" customHeight="1">
      <c r="A146" s="4">
        <v>145</v>
      </c>
      <c r="B146" s="1" t="str">
        <f>"112420191231091117148096"</f>
        <v>112420191231091117148096</v>
      </c>
      <c r="C146" s="1" t="s">
        <v>6</v>
      </c>
      <c r="D146" s="1" t="str">
        <f>"王兰珠"</f>
        <v>王兰珠</v>
      </c>
      <c r="E146" s="1" t="str">
        <f>"女"</f>
        <v>女</v>
      </c>
      <c r="F146" s="1" t="str">
        <f>"1993-02-02"</f>
        <v>1993-02-02</v>
      </c>
    </row>
    <row r="147" spans="1:6" ht="14.25" customHeight="1">
      <c r="A147" s="4">
        <v>146</v>
      </c>
      <c r="B147" s="1" t="str">
        <f>"112420191223105150147360"</f>
        <v>112420191223105150147360</v>
      </c>
      <c r="C147" s="1" t="s">
        <v>7</v>
      </c>
      <c r="D147" s="1" t="str">
        <f>"李晶"</f>
        <v>李晶</v>
      </c>
      <c r="E147" s="1" t="str">
        <f>"女"</f>
        <v>女</v>
      </c>
      <c r="F147" s="1" t="str">
        <f>"1985-11-05"</f>
        <v>1985-11-05</v>
      </c>
    </row>
    <row r="148" spans="1:6" ht="14.25" customHeight="1">
      <c r="A148" s="4">
        <v>147</v>
      </c>
      <c r="B148" s="1" t="str">
        <f>"112420191223105602147361"</f>
        <v>112420191223105602147361</v>
      </c>
      <c r="C148" s="1" t="s">
        <v>7</v>
      </c>
      <c r="D148" s="1" t="str">
        <f>"符真广"</f>
        <v>符真广</v>
      </c>
      <c r="E148" s="1" t="str">
        <f>"男"</f>
        <v>男</v>
      </c>
      <c r="F148" s="1" t="str">
        <f>"1989-06-16"</f>
        <v>1989-06-16</v>
      </c>
    </row>
    <row r="149" spans="1:6" ht="14.25" customHeight="1">
      <c r="A149" s="4">
        <v>148</v>
      </c>
      <c r="B149" s="1" t="str">
        <f>"112420191223111602147371"</f>
        <v>112420191223111602147371</v>
      </c>
      <c r="C149" s="1" t="s">
        <v>7</v>
      </c>
      <c r="D149" s="1" t="str">
        <f>"王南婉"</f>
        <v>王南婉</v>
      </c>
      <c r="E149" s="1" t="str">
        <f aca="true" t="shared" si="5" ref="E149:E155">"女"</f>
        <v>女</v>
      </c>
      <c r="F149" s="1" t="str">
        <f>"1987-06-18"</f>
        <v>1987-06-18</v>
      </c>
    </row>
    <row r="150" spans="1:6" ht="14.25" customHeight="1">
      <c r="A150" s="4">
        <v>149</v>
      </c>
      <c r="B150" s="1" t="str">
        <f>"112420191223115539147383"</f>
        <v>112420191223115539147383</v>
      </c>
      <c r="C150" s="1" t="s">
        <v>7</v>
      </c>
      <c r="D150" s="1" t="str">
        <f>"韦文敏"</f>
        <v>韦文敏</v>
      </c>
      <c r="E150" s="1" t="str">
        <f t="shared" si="5"/>
        <v>女</v>
      </c>
      <c r="F150" s="1" t="str">
        <f>"1991-03-14"</f>
        <v>1991-03-14</v>
      </c>
    </row>
    <row r="151" spans="1:6" ht="14.25" customHeight="1">
      <c r="A151" s="4">
        <v>150</v>
      </c>
      <c r="B151" s="1" t="str">
        <f>"112420191223132113147398"</f>
        <v>112420191223132113147398</v>
      </c>
      <c r="C151" s="1" t="s">
        <v>7</v>
      </c>
      <c r="D151" s="1" t="str">
        <f>"翟爽"</f>
        <v>翟爽</v>
      </c>
      <c r="E151" s="1" t="str">
        <f t="shared" si="5"/>
        <v>女</v>
      </c>
      <c r="F151" s="1" t="str">
        <f>"1985-11-05"</f>
        <v>1985-11-05</v>
      </c>
    </row>
    <row r="152" spans="1:6" ht="14.25" customHeight="1">
      <c r="A152" s="4">
        <v>151</v>
      </c>
      <c r="B152" s="1" t="str">
        <f>"112420191223145821147413"</f>
        <v>112420191223145821147413</v>
      </c>
      <c r="C152" s="1" t="s">
        <v>7</v>
      </c>
      <c r="D152" s="1" t="str">
        <f>"符华荣"</f>
        <v>符华荣</v>
      </c>
      <c r="E152" s="1" t="str">
        <f t="shared" si="5"/>
        <v>女</v>
      </c>
      <c r="F152" s="1" t="str">
        <f>"1985-03-02"</f>
        <v>1985-03-02</v>
      </c>
    </row>
    <row r="153" spans="1:6" ht="14.25" customHeight="1">
      <c r="A153" s="4">
        <v>152</v>
      </c>
      <c r="B153" s="1" t="str">
        <f>"112420191223150846147420"</f>
        <v>112420191223150846147420</v>
      </c>
      <c r="C153" s="1" t="s">
        <v>7</v>
      </c>
      <c r="D153" s="1" t="str">
        <f>"王思宁"</f>
        <v>王思宁</v>
      </c>
      <c r="E153" s="1" t="str">
        <f t="shared" si="5"/>
        <v>女</v>
      </c>
      <c r="F153" s="1" t="str">
        <f>"1994-07-31"</f>
        <v>1994-07-31</v>
      </c>
    </row>
    <row r="154" spans="1:6" ht="14.25" customHeight="1">
      <c r="A154" s="4">
        <v>153</v>
      </c>
      <c r="B154" s="1" t="str">
        <f>"112420191223151129147421"</f>
        <v>112420191223151129147421</v>
      </c>
      <c r="C154" s="1" t="s">
        <v>7</v>
      </c>
      <c r="D154" s="1" t="str">
        <f>"黄海荣"</f>
        <v>黄海荣</v>
      </c>
      <c r="E154" s="1" t="str">
        <f t="shared" si="5"/>
        <v>女</v>
      </c>
      <c r="F154" s="1" t="str">
        <f>"1987-04-14"</f>
        <v>1987-04-14</v>
      </c>
    </row>
    <row r="155" spans="1:6" ht="14.25" customHeight="1">
      <c r="A155" s="4">
        <v>154</v>
      </c>
      <c r="B155" s="1" t="str">
        <f>"112420191223151338147423"</f>
        <v>112420191223151338147423</v>
      </c>
      <c r="C155" s="1" t="s">
        <v>7</v>
      </c>
      <c r="D155" s="1" t="str">
        <f>"李微微"</f>
        <v>李微微</v>
      </c>
      <c r="E155" s="1" t="str">
        <f t="shared" si="5"/>
        <v>女</v>
      </c>
      <c r="F155" s="1" t="str">
        <f>"1991-06-16"</f>
        <v>1991-06-16</v>
      </c>
    </row>
    <row r="156" spans="1:6" ht="14.25" customHeight="1">
      <c r="A156" s="4">
        <v>155</v>
      </c>
      <c r="B156" s="1" t="str">
        <f>"112420191223153350147430"</f>
        <v>112420191223153350147430</v>
      </c>
      <c r="C156" s="1" t="s">
        <v>7</v>
      </c>
      <c r="D156" s="1" t="str">
        <f>"吴挺军"</f>
        <v>吴挺军</v>
      </c>
      <c r="E156" s="1" t="str">
        <f>"男"</f>
        <v>男</v>
      </c>
      <c r="F156" s="1" t="str">
        <f>"1986-07-06"</f>
        <v>1986-07-06</v>
      </c>
    </row>
    <row r="157" spans="1:6" ht="14.25" customHeight="1">
      <c r="A157" s="4">
        <v>156</v>
      </c>
      <c r="B157" s="1" t="str">
        <f>"112420191223154317147435"</f>
        <v>112420191223154317147435</v>
      </c>
      <c r="C157" s="1" t="s">
        <v>7</v>
      </c>
      <c r="D157" s="1" t="str">
        <f>"王清阳"</f>
        <v>王清阳</v>
      </c>
      <c r="E157" s="1" t="str">
        <f>"女"</f>
        <v>女</v>
      </c>
      <c r="F157" s="1" t="str">
        <f>"1990-09-10"</f>
        <v>1990-09-10</v>
      </c>
    </row>
    <row r="158" spans="1:6" ht="14.25" customHeight="1">
      <c r="A158" s="4">
        <v>157</v>
      </c>
      <c r="B158" s="1" t="str">
        <f>"112420191223155022147436"</f>
        <v>112420191223155022147436</v>
      </c>
      <c r="C158" s="1" t="s">
        <v>7</v>
      </c>
      <c r="D158" s="1" t="str">
        <f>"蔡柠羽"</f>
        <v>蔡柠羽</v>
      </c>
      <c r="E158" s="1" t="str">
        <f>"女"</f>
        <v>女</v>
      </c>
      <c r="F158" s="1" t="str">
        <f>"1985-12-05"</f>
        <v>1985-12-05</v>
      </c>
    </row>
    <row r="159" spans="1:6" ht="14.25" customHeight="1">
      <c r="A159" s="4">
        <v>158</v>
      </c>
      <c r="B159" s="1" t="str">
        <f>"112420191223155728147438"</f>
        <v>112420191223155728147438</v>
      </c>
      <c r="C159" s="1" t="s">
        <v>7</v>
      </c>
      <c r="D159" s="1" t="str">
        <f>"胡超群"</f>
        <v>胡超群</v>
      </c>
      <c r="E159" s="1" t="str">
        <f>"女"</f>
        <v>女</v>
      </c>
      <c r="F159" s="1" t="str">
        <f>"1990-10-25"</f>
        <v>1990-10-25</v>
      </c>
    </row>
    <row r="160" spans="1:6" ht="14.25" customHeight="1">
      <c r="A160" s="4">
        <v>159</v>
      </c>
      <c r="B160" s="1" t="str">
        <f>"112420191223164306147451"</f>
        <v>112420191223164306147451</v>
      </c>
      <c r="C160" s="1" t="s">
        <v>7</v>
      </c>
      <c r="D160" s="1" t="str">
        <f>"吴伟"</f>
        <v>吴伟</v>
      </c>
      <c r="E160" s="1" t="str">
        <f>"男"</f>
        <v>男</v>
      </c>
      <c r="F160" s="1" t="str">
        <f>"1996-12-20"</f>
        <v>1996-12-20</v>
      </c>
    </row>
    <row r="161" spans="1:6" ht="14.25" customHeight="1">
      <c r="A161" s="4">
        <v>160</v>
      </c>
      <c r="B161" s="1" t="str">
        <f>"112420191223165353147452"</f>
        <v>112420191223165353147452</v>
      </c>
      <c r="C161" s="1" t="s">
        <v>7</v>
      </c>
      <c r="D161" s="1" t="str">
        <f>"缑聪娜"</f>
        <v>缑聪娜</v>
      </c>
      <c r="E161" s="1" t="str">
        <f>"女"</f>
        <v>女</v>
      </c>
      <c r="F161" s="1" t="str">
        <f>"1985-11-02"</f>
        <v>1985-11-02</v>
      </c>
    </row>
    <row r="162" spans="1:6" ht="14.25" customHeight="1">
      <c r="A162" s="4">
        <v>161</v>
      </c>
      <c r="B162" s="1" t="str">
        <f>"112420191223170532147453"</f>
        <v>112420191223170532147453</v>
      </c>
      <c r="C162" s="1" t="s">
        <v>7</v>
      </c>
      <c r="D162" s="1" t="str">
        <f>"符望"</f>
        <v>符望</v>
      </c>
      <c r="E162" s="1" t="str">
        <f>"女"</f>
        <v>女</v>
      </c>
      <c r="F162" s="1" t="str">
        <f>"1987-08-28"</f>
        <v>1987-08-28</v>
      </c>
    </row>
    <row r="163" spans="1:6" ht="14.25" customHeight="1">
      <c r="A163" s="4">
        <v>162</v>
      </c>
      <c r="B163" s="1" t="str">
        <f>"112420191223171059147457"</f>
        <v>112420191223171059147457</v>
      </c>
      <c r="C163" s="1" t="s">
        <v>7</v>
      </c>
      <c r="D163" s="1" t="str">
        <f>"王宗靖"</f>
        <v>王宗靖</v>
      </c>
      <c r="E163" s="1" t="str">
        <f>"男"</f>
        <v>男</v>
      </c>
      <c r="F163" s="1" t="str">
        <f>"1990-01-23"</f>
        <v>1990-01-23</v>
      </c>
    </row>
    <row r="164" spans="1:6" ht="14.25" customHeight="1">
      <c r="A164" s="4">
        <v>163</v>
      </c>
      <c r="B164" s="1" t="str">
        <f>"112420191223171431147459"</f>
        <v>112420191223171431147459</v>
      </c>
      <c r="C164" s="1" t="s">
        <v>7</v>
      </c>
      <c r="D164" s="1" t="str">
        <f>"吴元泰"</f>
        <v>吴元泰</v>
      </c>
      <c r="E164" s="1" t="str">
        <f>"男"</f>
        <v>男</v>
      </c>
      <c r="F164" s="1" t="str">
        <f>"1989-12-27"</f>
        <v>1989-12-27</v>
      </c>
    </row>
    <row r="165" spans="1:6" ht="14.25" customHeight="1">
      <c r="A165" s="4">
        <v>164</v>
      </c>
      <c r="B165" s="1" t="str">
        <f>"112420191223174657147468"</f>
        <v>112420191223174657147468</v>
      </c>
      <c r="C165" s="1" t="s">
        <v>7</v>
      </c>
      <c r="D165" s="1" t="str">
        <f>"赵红"</f>
        <v>赵红</v>
      </c>
      <c r="E165" s="1" t="str">
        <f>"女"</f>
        <v>女</v>
      </c>
      <c r="F165" s="1" t="str">
        <f>"1995-07-13"</f>
        <v>1995-07-13</v>
      </c>
    </row>
    <row r="166" spans="1:6" ht="14.25" customHeight="1">
      <c r="A166" s="4">
        <v>165</v>
      </c>
      <c r="B166" s="1" t="str">
        <f>"112420191223183431147474"</f>
        <v>112420191223183431147474</v>
      </c>
      <c r="C166" s="1" t="s">
        <v>7</v>
      </c>
      <c r="D166" s="1" t="str">
        <f>"李婧"</f>
        <v>李婧</v>
      </c>
      <c r="E166" s="1" t="str">
        <f>"女"</f>
        <v>女</v>
      </c>
      <c r="F166" s="1" t="str">
        <f>"1992-07-01"</f>
        <v>1992-07-01</v>
      </c>
    </row>
    <row r="167" spans="1:6" ht="14.25" customHeight="1">
      <c r="A167" s="4">
        <v>166</v>
      </c>
      <c r="B167" s="1" t="str">
        <f>"112420191223185214147477"</f>
        <v>112420191223185214147477</v>
      </c>
      <c r="C167" s="1" t="s">
        <v>7</v>
      </c>
      <c r="D167" s="1" t="str">
        <f>"郗丽娟"</f>
        <v>郗丽娟</v>
      </c>
      <c r="E167" s="1" t="str">
        <f>"女"</f>
        <v>女</v>
      </c>
      <c r="F167" s="1" t="str">
        <f>"1993-09-30"</f>
        <v>1993-09-30</v>
      </c>
    </row>
    <row r="168" spans="1:6" ht="14.25" customHeight="1">
      <c r="A168" s="4">
        <v>167</v>
      </c>
      <c r="B168" s="1" t="str">
        <f>"112420191223190233147478"</f>
        <v>112420191223190233147478</v>
      </c>
      <c r="C168" s="1" t="s">
        <v>7</v>
      </c>
      <c r="D168" s="1" t="str">
        <f>"梅辉"</f>
        <v>梅辉</v>
      </c>
      <c r="E168" s="1" t="str">
        <f>"男"</f>
        <v>男</v>
      </c>
      <c r="F168" s="1" t="str">
        <f>"1991-10-08"</f>
        <v>1991-10-08</v>
      </c>
    </row>
    <row r="169" spans="1:6" ht="14.25" customHeight="1">
      <c r="A169" s="4">
        <v>168</v>
      </c>
      <c r="B169" s="1" t="str">
        <f>"112420191223201758147489"</f>
        <v>112420191223201758147489</v>
      </c>
      <c r="C169" s="1" t="s">
        <v>7</v>
      </c>
      <c r="D169" s="1" t="str">
        <f>"史小于"</f>
        <v>史小于</v>
      </c>
      <c r="E169" s="1" t="str">
        <f aca="true" t="shared" si="6" ref="E169:E176">"女"</f>
        <v>女</v>
      </c>
      <c r="F169" s="1" t="str">
        <f>"1992-10-03"</f>
        <v>1992-10-03</v>
      </c>
    </row>
    <row r="170" spans="1:6" ht="14.25" customHeight="1">
      <c r="A170" s="4">
        <v>169</v>
      </c>
      <c r="B170" s="1" t="str">
        <f>"112420191223203413147492"</f>
        <v>112420191223203413147492</v>
      </c>
      <c r="C170" s="1" t="s">
        <v>7</v>
      </c>
      <c r="D170" s="1" t="str">
        <f>"刘思"</f>
        <v>刘思</v>
      </c>
      <c r="E170" s="1" t="str">
        <f t="shared" si="6"/>
        <v>女</v>
      </c>
      <c r="F170" s="1" t="str">
        <f>"1994-10-12"</f>
        <v>1994-10-12</v>
      </c>
    </row>
    <row r="171" spans="1:6" ht="14.25" customHeight="1">
      <c r="A171" s="4">
        <v>170</v>
      </c>
      <c r="B171" s="1" t="str">
        <f>"112420191223210437147500"</f>
        <v>112420191223210437147500</v>
      </c>
      <c r="C171" s="1" t="s">
        <v>7</v>
      </c>
      <c r="D171" s="1" t="str">
        <f>"黄淑娴"</f>
        <v>黄淑娴</v>
      </c>
      <c r="E171" s="1" t="str">
        <f t="shared" si="6"/>
        <v>女</v>
      </c>
      <c r="F171" s="1" t="str">
        <f>"1992-08-17"</f>
        <v>1992-08-17</v>
      </c>
    </row>
    <row r="172" spans="1:6" ht="14.25" customHeight="1">
      <c r="A172" s="4">
        <v>171</v>
      </c>
      <c r="B172" s="1" t="str">
        <f>"112420191223221504147513"</f>
        <v>112420191223221504147513</v>
      </c>
      <c r="C172" s="1" t="s">
        <v>7</v>
      </c>
      <c r="D172" s="1" t="str">
        <f>"陈雯茜"</f>
        <v>陈雯茜</v>
      </c>
      <c r="E172" s="1" t="str">
        <f t="shared" si="6"/>
        <v>女</v>
      </c>
      <c r="F172" s="1" t="str">
        <f>"1991-11-13"</f>
        <v>1991-11-13</v>
      </c>
    </row>
    <row r="173" spans="1:6" ht="14.25" customHeight="1">
      <c r="A173" s="4">
        <v>172</v>
      </c>
      <c r="B173" s="1" t="str">
        <f>"112420191223223833147517"</f>
        <v>112420191223223833147517</v>
      </c>
      <c r="C173" s="1" t="s">
        <v>7</v>
      </c>
      <c r="D173" s="1" t="str">
        <f>"吴晓莹"</f>
        <v>吴晓莹</v>
      </c>
      <c r="E173" s="1" t="str">
        <f t="shared" si="6"/>
        <v>女</v>
      </c>
      <c r="F173" s="1" t="str">
        <f>"1992-08-21"</f>
        <v>1992-08-21</v>
      </c>
    </row>
    <row r="174" spans="1:6" ht="14.25" customHeight="1">
      <c r="A174" s="4">
        <v>173</v>
      </c>
      <c r="B174" s="1" t="str">
        <f>"112420191223224147147520"</f>
        <v>112420191223224147147520</v>
      </c>
      <c r="C174" s="1" t="s">
        <v>7</v>
      </c>
      <c r="D174" s="1" t="str">
        <f>" 温才飞"</f>
        <v> 温才飞</v>
      </c>
      <c r="E174" s="1" t="str">
        <f t="shared" si="6"/>
        <v>女</v>
      </c>
      <c r="F174" s="1" t="str">
        <f>"1993-05-04"</f>
        <v>1993-05-04</v>
      </c>
    </row>
    <row r="175" spans="1:6" ht="14.25" customHeight="1">
      <c r="A175" s="4">
        <v>174</v>
      </c>
      <c r="B175" s="1" t="str">
        <f>"112420191223224730147523"</f>
        <v>112420191223224730147523</v>
      </c>
      <c r="C175" s="1" t="s">
        <v>7</v>
      </c>
      <c r="D175" s="1" t="str">
        <f>"梁婧婧"</f>
        <v>梁婧婧</v>
      </c>
      <c r="E175" s="1" t="str">
        <f t="shared" si="6"/>
        <v>女</v>
      </c>
      <c r="F175" s="1" t="str">
        <f>"1987-12-20"</f>
        <v>1987-12-20</v>
      </c>
    </row>
    <row r="176" spans="1:6" ht="14.25" customHeight="1">
      <c r="A176" s="4">
        <v>175</v>
      </c>
      <c r="B176" s="1" t="str">
        <f>"112420191223225506147525"</f>
        <v>112420191223225506147525</v>
      </c>
      <c r="C176" s="1" t="s">
        <v>7</v>
      </c>
      <c r="D176" s="1" t="str">
        <f>"李美佳"</f>
        <v>李美佳</v>
      </c>
      <c r="E176" s="1" t="str">
        <f t="shared" si="6"/>
        <v>女</v>
      </c>
      <c r="F176" s="1" t="str">
        <f>"1992-12-08"</f>
        <v>1992-12-08</v>
      </c>
    </row>
    <row r="177" spans="1:6" ht="14.25" customHeight="1">
      <c r="A177" s="4">
        <v>176</v>
      </c>
      <c r="B177" s="1" t="str">
        <f>"112420191223230910147527"</f>
        <v>112420191223230910147527</v>
      </c>
      <c r="C177" s="1" t="s">
        <v>7</v>
      </c>
      <c r="D177" s="1" t="str">
        <f>"徐小刚"</f>
        <v>徐小刚</v>
      </c>
      <c r="E177" s="1" t="str">
        <f>"男"</f>
        <v>男</v>
      </c>
      <c r="F177" s="1" t="str">
        <f>"1987-08-14"</f>
        <v>1987-08-14</v>
      </c>
    </row>
    <row r="178" spans="1:6" ht="14.25" customHeight="1">
      <c r="A178" s="4">
        <v>177</v>
      </c>
      <c r="B178" s="1" t="str">
        <f>"112420191223231703147528"</f>
        <v>112420191223231703147528</v>
      </c>
      <c r="C178" s="1" t="s">
        <v>7</v>
      </c>
      <c r="D178" s="1" t="str">
        <f>"李荟"</f>
        <v>李荟</v>
      </c>
      <c r="E178" s="1" t="str">
        <f>"女"</f>
        <v>女</v>
      </c>
      <c r="F178" s="1" t="str">
        <f>"1987-10-29"</f>
        <v>1987-10-29</v>
      </c>
    </row>
    <row r="179" spans="1:6" ht="14.25" customHeight="1">
      <c r="A179" s="4">
        <v>178</v>
      </c>
      <c r="B179" s="1" t="str">
        <f>"112420191223234830147531"</f>
        <v>112420191223234830147531</v>
      </c>
      <c r="C179" s="1" t="s">
        <v>7</v>
      </c>
      <c r="D179" s="1" t="str">
        <f>"黄丽娇"</f>
        <v>黄丽娇</v>
      </c>
      <c r="E179" s="1" t="str">
        <f>"女"</f>
        <v>女</v>
      </c>
      <c r="F179" s="1" t="str">
        <f>"1994-03-16"</f>
        <v>1994-03-16</v>
      </c>
    </row>
    <row r="180" spans="1:6" ht="14.25" customHeight="1">
      <c r="A180" s="4">
        <v>179</v>
      </c>
      <c r="B180" s="1" t="str">
        <f>"112420191224092839147540"</f>
        <v>112420191224092839147540</v>
      </c>
      <c r="C180" s="1" t="s">
        <v>7</v>
      </c>
      <c r="D180" s="1" t="str">
        <f>"林金玉"</f>
        <v>林金玉</v>
      </c>
      <c r="E180" s="1" t="str">
        <f>"女"</f>
        <v>女</v>
      </c>
      <c r="F180" s="1" t="str">
        <f>"1993-06-21"</f>
        <v>1993-06-21</v>
      </c>
    </row>
    <row r="181" spans="1:6" ht="14.25" customHeight="1">
      <c r="A181" s="4">
        <v>180</v>
      </c>
      <c r="B181" s="1" t="str">
        <f>"112420191224095557147550"</f>
        <v>112420191224095557147550</v>
      </c>
      <c r="C181" s="1" t="s">
        <v>7</v>
      </c>
      <c r="D181" s="1" t="str">
        <f>"刘彩虹"</f>
        <v>刘彩虹</v>
      </c>
      <c r="E181" s="1" t="str">
        <f>"女"</f>
        <v>女</v>
      </c>
      <c r="F181" s="1" t="str">
        <f>"1992-10-09"</f>
        <v>1992-10-09</v>
      </c>
    </row>
    <row r="182" spans="1:6" ht="14.25" customHeight="1">
      <c r="A182" s="4">
        <v>181</v>
      </c>
      <c r="B182" s="1" t="str">
        <f>"112420191224100614147552"</f>
        <v>112420191224100614147552</v>
      </c>
      <c r="C182" s="1" t="s">
        <v>7</v>
      </c>
      <c r="D182" s="1" t="str">
        <f>"黄颖"</f>
        <v>黄颖</v>
      </c>
      <c r="E182" s="1" t="str">
        <f>"男"</f>
        <v>男</v>
      </c>
      <c r="F182" s="1" t="str">
        <f>"1986-09-24"</f>
        <v>1986-09-24</v>
      </c>
    </row>
    <row r="183" spans="1:6" ht="14.25" customHeight="1">
      <c r="A183" s="4">
        <v>182</v>
      </c>
      <c r="B183" s="1" t="str">
        <f>"112420191224101944147554"</f>
        <v>112420191224101944147554</v>
      </c>
      <c r="C183" s="1" t="s">
        <v>7</v>
      </c>
      <c r="D183" s="1" t="str">
        <f>"刘晓卉"</f>
        <v>刘晓卉</v>
      </c>
      <c r="E183" s="1" t="str">
        <f>"女"</f>
        <v>女</v>
      </c>
      <c r="F183" s="1" t="str">
        <f>"1993-08-09"</f>
        <v>1993-08-09</v>
      </c>
    </row>
    <row r="184" spans="1:6" ht="14.25" customHeight="1">
      <c r="A184" s="4">
        <v>183</v>
      </c>
      <c r="B184" s="1" t="str">
        <f>"112420191224103012147557"</f>
        <v>112420191224103012147557</v>
      </c>
      <c r="C184" s="1" t="s">
        <v>7</v>
      </c>
      <c r="D184" s="1" t="str">
        <f>"叶杉"</f>
        <v>叶杉</v>
      </c>
      <c r="E184" s="1" t="str">
        <f>"女"</f>
        <v>女</v>
      </c>
      <c r="F184" s="1" t="str">
        <f>"1993-11-26"</f>
        <v>1993-11-26</v>
      </c>
    </row>
    <row r="185" spans="1:6" ht="14.25" customHeight="1">
      <c r="A185" s="4">
        <v>184</v>
      </c>
      <c r="B185" s="1" t="str">
        <f>"112420191224103501147558"</f>
        <v>112420191224103501147558</v>
      </c>
      <c r="C185" s="1" t="s">
        <v>7</v>
      </c>
      <c r="D185" s="1" t="str">
        <f>"林鸿昌"</f>
        <v>林鸿昌</v>
      </c>
      <c r="E185" s="1" t="str">
        <f>"男"</f>
        <v>男</v>
      </c>
      <c r="F185" s="1" t="str">
        <f>"1985-12-27"</f>
        <v>1985-12-27</v>
      </c>
    </row>
    <row r="186" spans="1:6" ht="14.25" customHeight="1">
      <c r="A186" s="4">
        <v>185</v>
      </c>
      <c r="B186" s="1" t="str">
        <f>"112420191224110059147569"</f>
        <v>112420191224110059147569</v>
      </c>
      <c r="C186" s="1" t="s">
        <v>7</v>
      </c>
      <c r="D186" s="1" t="str">
        <f>"林燕"</f>
        <v>林燕</v>
      </c>
      <c r="E186" s="1" t="str">
        <f>"女"</f>
        <v>女</v>
      </c>
      <c r="F186" s="1" t="str">
        <f>"1986-11-15"</f>
        <v>1986-11-15</v>
      </c>
    </row>
    <row r="187" spans="1:6" ht="14.25" customHeight="1">
      <c r="A187" s="4">
        <v>186</v>
      </c>
      <c r="B187" s="1" t="str">
        <f>"112420191224112419147575"</f>
        <v>112420191224112419147575</v>
      </c>
      <c r="C187" s="1" t="s">
        <v>7</v>
      </c>
      <c r="D187" s="1" t="str">
        <f>"孙珂珺"</f>
        <v>孙珂珺</v>
      </c>
      <c r="E187" s="1" t="str">
        <f>"女"</f>
        <v>女</v>
      </c>
      <c r="F187" s="1" t="str">
        <f>"1989-07-29"</f>
        <v>1989-07-29</v>
      </c>
    </row>
    <row r="188" spans="1:6" ht="14.25" customHeight="1">
      <c r="A188" s="4">
        <v>187</v>
      </c>
      <c r="B188" s="1" t="str">
        <f>"112420191224113105147577"</f>
        <v>112420191224113105147577</v>
      </c>
      <c r="C188" s="1" t="s">
        <v>7</v>
      </c>
      <c r="D188" s="1" t="str">
        <f>"陈芳"</f>
        <v>陈芳</v>
      </c>
      <c r="E188" s="1" t="str">
        <f>"女"</f>
        <v>女</v>
      </c>
      <c r="F188" s="1" t="str">
        <f>"1988-08-23"</f>
        <v>1988-08-23</v>
      </c>
    </row>
    <row r="189" spans="1:6" ht="14.25" customHeight="1">
      <c r="A189" s="4">
        <v>188</v>
      </c>
      <c r="B189" s="1" t="str">
        <f>"112420191224114112147580"</f>
        <v>112420191224114112147580</v>
      </c>
      <c r="C189" s="1" t="s">
        <v>7</v>
      </c>
      <c r="D189" s="1" t="str">
        <f>"曾俏娣"</f>
        <v>曾俏娣</v>
      </c>
      <c r="E189" s="1" t="str">
        <f>"女"</f>
        <v>女</v>
      </c>
      <c r="F189" s="1" t="str">
        <f>"1992-12-06"</f>
        <v>1992-12-06</v>
      </c>
    </row>
    <row r="190" spans="1:6" ht="14.25" customHeight="1">
      <c r="A190" s="4">
        <v>189</v>
      </c>
      <c r="B190" s="1" t="str">
        <f>"112420191224115230147583"</f>
        <v>112420191224115230147583</v>
      </c>
      <c r="C190" s="1" t="s">
        <v>7</v>
      </c>
      <c r="D190" s="1" t="str">
        <f>"陈培瑞"</f>
        <v>陈培瑞</v>
      </c>
      <c r="E190" s="1" t="str">
        <f>"男"</f>
        <v>男</v>
      </c>
      <c r="F190" s="1" t="str">
        <f>"1989-02-06"</f>
        <v>1989-02-06</v>
      </c>
    </row>
    <row r="191" spans="1:6" ht="14.25" customHeight="1">
      <c r="A191" s="4">
        <v>190</v>
      </c>
      <c r="B191" s="1" t="str">
        <f>"112420191224144334147602"</f>
        <v>112420191224144334147602</v>
      </c>
      <c r="C191" s="1" t="s">
        <v>7</v>
      </c>
      <c r="D191" s="1" t="str">
        <f>"林姗娜"</f>
        <v>林姗娜</v>
      </c>
      <c r="E191" s="1" t="str">
        <f>"女"</f>
        <v>女</v>
      </c>
      <c r="F191" s="1" t="str">
        <f>"1994-06-21"</f>
        <v>1994-06-21</v>
      </c>
    </row>
    <row r="192" spans="1:6" ht="14.25" customHeight="1">
      <c r="A192" s="4">
        <v>191</v>
      </c>
      <c r="B192" s="1" t="str">
        <f>"112420191224145746147606"</f>
        <v>112420191224145746147606</v>
      </c>
      <c r="C192" s="1" t="s">
        <v>7</v>
      </c>
      <c r="D192" s="1" t="str">
        <f>"李双吉"</f>
        <v>李双吉</v>
      </c>
      <c r="E192" s="1" t="str">
        <f>"女"</f>
        <v>女</v>
      </c>
      <c r="F192" s="1" t="str">
        <f>"1990-06-30"</f>
        <v>1990-06-30</v>
      </c>
    </row>
    <row r="193" spans="1:6" ht="14.25" customHeight="1">
      <c r="A193" s="4">
        <v>192</v>
      </c>
      <c r="B193" s="1" t="str">
        <f>"112420191224155950147625"</f>
        <v>112420191224155950147625</v>
      </c>
      <c r="C193" s="1" t="s">
        <v>7</v>
      </c>
      <c r="D193" s="1" t="str">
        <f>"李芷欣"</f>
        <v>李芷欣</v>
      </c>
      <c r="E193" s="1" t="str">
        <f>"女"</f>
        <v>女</v>
      </c>
      <c r="F193" s="1" t="str">
        <f>"1994-10-16"</f>
        <v>1994-10-16</v>
      </c>
    </row>
    <row r="194" spans="1:6" ht="14.25" customHeight="1">
      <c r="A194" s="4">
        <v>193</v>
      </c>
      <c r="B194" s="1" t="str">
        <f>"112420191224162446147630"</f>
        <v>112420191224162446147630</v>
      </c>
      <c r="C194" s="1" t="s">
        <v>7</v>
      </c>
      <c r="D194" s="1" t="str">
        <f>"蔡锐"</f>
        <v>蔡锐</v>
      </c>
      <c r="E194" s="1" t="str">
        <f>"男"</f>
        <v>男</v>
      </c>
      <c r="F194" s="1" t="str">
        <f>"1993-11-25"</f>
        <v>1993-11-25</v>
      </c>
    </row>
    <row r="195" spans="1:6" ht="14.25" customHeight="1">
      <c r="A195" s="4">
        <v>194</v>
      </c>
      <c r="B195" s="1" t="str">
        <f>"112420191224173839147636"</f>
        <v>112420191224173839147636</v>
      </c>
      <c r="C195" s="1" t="s">
        <v>7</v>
      </c>
      <c r="D195" s="1" t="str">
        <f>"李经钊"</f>
        <v>李经钊</v>
      </c>
      <c r="E195" s="1" t="str">
        <f>"男"</f>
        <v>男</v>
      </c>
      <c r="F195" s="1" t="str">
        <f>"1992-11-20"</f>
        <v>1992-11-20</v>
      </c>
    </row>
    <row r="196" spans="1:6" ht="14.25" customHeight="1">
      <c r="A196" s="4">
        <v>195</v>
      </c>
      <c r="B196" s="1" t="str">
        <f>"112420191224191348147644"</f>
        <v>112420191224191348147644</v>
      </c>
      <c r="C196" s="1" t="s">
        <v>7</v>
      </c>
      <c r="D196" s="1" t="str">
        <f>"苟蕾"</f>
        <v>苟蕾</v>
      </c>
      <c r="E196" s="1" t="str">
        <f>"女"</f>
        <v>女</v>
      </c>
      <c r="F196" s="1" t="str">
        <f>"1992-12-26"</f>
        <v>1992-12-26</v>
      </c>
    </row>
    <row r="197" spans="1:6" ht="14.25" customHeight="1">
      <c r="A197" s="4">
        <v>196</v>
      </c>
      <c r="B197" s="1" t="str">
        <f>"112420191224193309147647"</f>
        <v>112420191224193309147647</v>
      </c>
      <c r="C197" s="1" t="s">
        <v>7</v>
      </c>
      <c r="D197" s="1" t="str">
        <f>"殷礼报"</f>
        <v>殷礼报</v>
      </c>
      <c r="E197" s="1" t="str">
        <f>"男"</f>
        <v>男</v>
      </c>
      <c r="F197" s="1" t="str">
        <f>"1989-08-23"</f>
        <v>1989-08-23</v>
      </c>
    </row>
    <row r="198" spans="1:6" ht="14.25" customHeight="1">
      <c r="A198" s="4">
        <v>197</v>
      </c>
      <c r="B198" s="1" t="str">
        <f>"112420191224210021147656"</f>
        <v>112420191224210021147656</v>
      </c>
      <c r="C198" s="1" t="s">
        <v>7</v>
      </c>
      <c r="D198" s="1" t="str">
        <f>"董文武"</f>
        <v>董文武</v>
      </c>
      <c r="E198" s="1" t="str">
        <f>"男"</f>
        <v>男</v>
      </c>
      <c r="F198" s="1" t="str">
        <f>"1993-04-12"</f>
        <v>1993-04-12</v>
      </c>
    </row>
    <row r="199" spans="1:6" ht="14.25" customHeight="1">
      <c r="A199" s="4">
        <v>198</v>
      </c>
      <c r="B199" s="1" t="str">
        <f>"112420191224231706147667"</f>
        <v>112420191224231706147667</v>
      </c>
      <c r="C199" s="1" t="s">
        <v>7</v>
      </c>
      <c r="D199" s="1" t="str">
        <f>"陈垂富"</f>
        <v>陈垂富</v>
      </c>
      <c r="E199" s="1" t="str">
        <f>"男"</f>
        <v>男</v>
      </c>
      <c r="F199" s="1" t="str">
        <f>"1988-11-24"</f>
        <v>1988-11-24</v>
      </c>
    </row>
    <row r="200" spans="1:6" ht="14.25" customHeight="1">
      <c r="A200" s="4">
        <v>199</v>
      </c>
      <c r="B200" s="1" t="str">
        <f>"112420191225094545147677"</f>
        <v>112420191225094545147677</v>
      </c>
      <c r="C200" s="1" t="s">
        <v>7</v>
      </c>
      <c r="D200" s="1" t="str">
        <f>"符石桃"</f>
        <v>符石桃</v>
      </c>
      <c r="E200" s="1" t="str">
        <f>"女"</f>
        <v>女</v>
      </c>
      <c r="F200" s="1" t="str">
        <f>"1990-03-07"</f>
        <v>1990-03-07</v>
      </c>
    </row>
    <row r="201" spans="1:6" ht="14.25" customHeight="1">
      <c r="A201" s="4">
        <v>200</v>
      </c>
      <c r="B201" s="1" t="str">
        <f>"112420191225104401147681"</f>
        <v>112420191225104401147681</v>
      </c>
      <c r="C201" s="1" t="s">
        <v>7</v>
      </c>
      <c r="D201" s="1" t="str">
        <f>"何天祺"</f>
        <v>何天祺</v>
      </c>
      <c r="E201" s="1" t="str">
        <f>"男"</f>
        <v>男</v>
      </c>
      <c r="F201" s="1" t="str">
        <f>"1990-01-09"</f>
        <v>1990-01-09</v>
      </c>
    </row>
    <row r="202" spans="1:6" ht="14.25" customHeight="1">
      <c r="A202" s="4">
        <v>201</v>
      </c>
      <c r="B202" s="1" t="str">
        <f>"112420191225110204147684"</f>
        <v>112420191225110204147684</v>
      </c>
      <c r="C202" s="1" t="s">
        <v>7</v>
      </c>
      <c r="D202" s="1" t="str">
        <f>"韩壮定"</f>
        <v>韩壮定</v>
      </c>
      <c r="E202" s="1" t="str">
        <f>"男"</f>
        <v>男</v>
      </c>
      <c r="F202" s="1" t="str">
        <f>"1993-09-29"</f>
        <v>1993-09-29</v>
      </c>
    </row>
    <row r="203" spans="1:6" ht="14.25" customHeight="1">
      <c r="A203" s="4">
        <v>202</v>
      </c>
      <c r="B203" s="1" t="str">
        <f>"112420191225110930147685"</f>
        <v>112420191225110930147685</v>
      </c>
      <c r="C203" s="1" t="s">
        <v>7</v>
      </c>
      <c r="D203" s="1" t="str">
        <f>"黎明馨"</f>
        <v>黎明馨</v>
      </c>
      <c r="E203" s="1" t="str">
        <f aca="true" t="shared" si="7" ref="E203:E208">"女"</f>
        <v>女</v>
      </c>
      <c r="F203" s="1" t="str">
        <f>"1993-08-18"</f>
        <v>1993-08-18</v>
      </c>
    </row>
    <row r="204" spans="1:6" ht="14.25" customHeight="1">
      <c r="A204" s="4">
        <v>203</v>
      </c>
      <c r="B204" s="1" t="str">
        <f>"112420191225150021147701"</f>
        <v>112420191225150021147701</v>
      </c>
      <c r="C204" s="1" t="s">
        <v>7</v>
      </c>
      <c r="D204" s="1" t="str">
        <f>"覃秋莹"</f>
        <v>覃秋莹</v>
      </c>
      <c r="E204" s="1" t="str">
        <f t="shared" si="7"/>
        <v>女</v>
      </c>
      <c r="F204" s="1" t="str">
        <f>"1985-08-24"</f>
        <v>1985-08-24</v>
      </c>
    </row>
    <row r="205" spans="1:6" ht="14.25" customHeight="1">
      <c r="A205" s="4">
        <v>204</v>
      </c>
      <c r="B205" s="1" t="str">
        <f>"112420191225160619147704"</f>
        <v>112420191225160619147704</v>
      </c>
      <c r="C205" s="1" t="s">
        <v>7</v>
      </c>
      <c r="D205" s="1" t="str">
        <f>"邢惠贤"</f>
        <v>邢惠贤</v>
      </c>
      <c r="E205" s="1" t="str">
        <f t="shared" si="7"/>
        <v>女</v>
      </c>
      <c r="F205" s="1" t="str">
        <f>"1993-04-15"</f>
        <v>1993-04-15</v>
      </c>
    </row>
    <row r="206" spans="1:6" ht="14.25" customHeight="1">
      <c r="A206" s="4">
        <v>205</v>
      </c>
      <c r="B206" s="1" t="str">
        <f>"112420191225162319147706"</f>
        <v>112420191225162319147706</v>
      </c>
      <c r="C206" s="1" t="s">
        <v>7</v>
      </c>
      <c r="D206" s="1" t="str">
        <f>"蔡舒萍"</f>
        <v>蔡舒萍</v>
      </c>
      <c r="E206" s="1" t="str">
        <f t="shared" si="7"/>
        <v>女</v>
      </c>
      <c r="F206" s="1" t="str">
        <f>"1994-03-10"</f>
        <v>1994-03-10</v>
      </c>
    </row>
    <row r="207" spans="1:6" ht="14.25" customHeight="1">
      <c r="A207" s="4">
        <v>206</v>
      </c>
      <c r="B207" s="1" t="str">
        <f>"112420191225175455147715"</f>
        <v>112420191225175455147715</v>
      </c>
      <c r="C207" s="1" t="s">
        <v>7</v>
      </c>
      <c r="D207" s="1" t="str">
        <f>"吉珍珍"</f>
        <v>吉珍珍</v>
      </c>
      <c r="E207" s="1" t="str">
        <f t="shared" si="7"/>
        <v>女</v>
      </c>
      <c r="F207" s="1" t="str">
        <f>"1990-04-04"</f>
        <v>1990-04-04</v>
      </c>
    </row>
    <row r="208" spans="1:6" ht="14.25" customHeight="1">
      <c r="A208" s="4">
        <v>207</v>
      </c>
      <c r="B208" s="1" t="str">
        <f>"112420191225185314147716"</f>
        <v>112420191225185314147716</v>
      </c>
      <c r="C208" s="1" t="s">
        <v>7</v>
      </c>
      <c r="D208" s="1" t="str">
        <f>"符小燕"</f>
        <v>符小燕</v>
      </c>
      <c r="E208" s="1" t="str">
        <f t="shared" si="7"/>
        <v>女</v>
      </c>
      <c r="F208" s="1" t="str">
        <f>"1994-06-21"</f>
        <v>1994-06-21</v>
      </c>
    </row>
    <row r="209" spans="1:6" ht="14.25" customHeight="1">
      <c r="A209" s="4">
        <v>208</v>
      </c>
      <c r="B209" s="1" t="str">
        <f>"112420191225220014147735"</f>
        <v>112420191225220014147735</v>
      </c>
      <c r="C209" s="1" t="s">
        <v>7</v>
      </c>
      <c r="D209" s="1" t="str">
        <f>"符策鼎"</f>
        <v>符策鼎</v>
      </c>
      <c r="E209" s="1" t="str">
        <f>"男"</f>
        <v>男</v>
      </c>
      <c r="F209" s="1" t="str">
        <f>"1993-07-20"</f>
        <v>1993-07-20</v>
      </c>
    </row>
    <row r="210" spans="1:6" ht="14.25" customHeight="1">
      <c r="A210" s="4">
        <v>209</v>
      </c>
      <c r="B210" s="1" t="str">
        <f>"112420191225224035147739"</f>
        <v>112420191225224035147739</v>
      </c>
      <c r="C210" s="1" t="s">
        <v>7</v>
      </c>
      <c r="D210" s="1" t="str">
        <f>"何益娜"</f>
        <v>何益娜</v>
      </c>
      <c r="E210" s="1" t="str">
        <f>"女"</f>
        <v>女</v>
      </c>
      <c r="F210" s="1" t="str">
        <f>"1993-07-25"</f>
        <v>1993-07-25</v>
      </c>
    </row>
    <row r="211" spans="1:6" ht="14.25" customHeight="1">
      <c r="A211" s="4">
        <v>210</v>
      </c>
      <c r="B211" s="1" t="str">
        <f>"112420191226072942147744"</f>
        <v>112420191226072942147744</v>
      </c>
      <c r="C211" s="1" t="s">
        <v>7</v>
      </c>
      <c r="D211" s="1" t="str">
        <f>"陈让峥"</f>
        <v>陈让峥</v>
      </c>
      <c r="E211" s="1" t="str">
        <f>"男"</f>
        <v>男</v>
      </c>
      <c r="F211" s="1" t="str">
        <f>"1992-10-10"</f>
        <v>1992-10-10</v>
      </c>
    </row>
    <row r="212" spans="1:6" ht="14.25" customHeight="1">
      <c r="A212" s="4">
        <v>211</v>
      </c>
      <c r="B212" s="1" t="str">
        <f>"112420191226092313147750"</f>
        <v>112420191226092313147750</v>
      </c>
      <c r="C212" s="1" t="s">
        <v>7</v>
      </c>
      <c r="D212" s="1" t="str">
        <f>"吴琼妹"</f>
        <v>吴琼妹</v>
      </c>
      <c r="E212" s="1" t="str">
        <f aca="true" t="shared" si="8" ref="E212:E217">"女"</f>
        <v>女</v>
      </c>
      <c r="F212" s="1" t="str">
        <f>"1991-12-08"</f>
        <v>1991-12-08</v>
      </c>
    </row>
    <row r="213" spans="1:6" ht="14.25" customHeight="1">
      <c r="A213" s="4">
        <v>212</v>
      </c>
      <c r="B213" s="1" t="str">
        <f>"112420191226092344147752"</f>
        <v>112420191226092344147752</v>
      </c>
      <c r="C213" s="1" t="s">
        <v>7</v>
      </c>
      <c r="D213" s="1" t="str">
        <f>"王恺蕾"</f>
        <v>王恺蕾</v>
      </c>
      <c r="E213" s="1" t="str">
        <f t="shared" si="8"/>
        <v>女</v>
      </c>
      <c r="F213" s="1" t="str">
        <f>"1993-11-28"</f>
        <v>1993-11-28</v>
      </c>
    </row>
    <row r="214" spans="1:6" ht="14.25" customHeight="1">
      <c r="A214" s="4">
        <v>213</v>
      </c>
      <c r="B214" s="1" t="str">
        <f>"112420191226103751147761"</f>
        <v>112420191226103751147761</v>
      </c>
      <c r="C214" s="1" t="s">
        <v>7</v>
      </c>
      <c r="D214" s="1" t="str">
        <f>"林婉莉"</f>
        <v>林婉莉</v>
      </c>
      <c r="E214" s="1" t="str">
        <f t="shared" si="8"/>
        <v>女</v>
      </c>
      <c r="F214" s="1" t="str">
        <f>"1990-07-15"</f>
        <v>1990-07-15</v>
      </c>
    </row>
    <row r="215" spans="1:6" ht="14.25" customHeight="1">
      <c r="A215" s="4">
        <v>214</v>
      </c>
      <c r="B215" s="1" t="str">
        <f>"112420191226164710147795"</f>
        <v>112420191226164710147795</v>
      </c>
      <c r="C215" s="1" t="s">
        <v>7</v>
      </c>
      <c r="D215" s="1" t="str">
        <f>"张伟燕"</f>
        <v>张伟燕</v>
      </c>
      <c r="E215" s="1" t="str">
        <f t="shared" si="8"/>
        <v>女</v>
      </c>
      <c r="F215" s="1" t="str">
        <f>"1987-01-22"</f>
        <v>1987-01-22</v>
      </c>
    </row>
    <row r="216" spans="1:6" ht="14.25" customHeight="1">
      <c r="A216" s="4">
        <v>215</v>
      </c>
      <c r="B216" s="1" t="str">
        <f>"112420191226213507147823"</f>
        <v>112420191226213507147823</v>
      </c>
      <c r="C216" s="1" t="s">
        <v>7</v>
      </c>
      <c r="D216" s="1" t="str">
        <f>"周娜"</f>
        <v>周娜</v>
      </c>
      <c r="E216" s="1" t="str">
        <f t="shared" si="8"/>
        <v>女</v>
      </c>
      <c r="F216" s="1" t="str">
        <f>"1986-07-10"</f>
        <v>1986-07-10</v>
      </c>
    </row>
    <row r="217" spans="1:6" ht="14.25" customHeight="1">
      <c r="A217" s="4">
        <v>216</v>
      </c>
      <c r="B217" s="1" t="str">
        <f>"112420191226223019147835"</f>
        <v>112420191226223019147835</v>
      </c>
      <c r="C217" s="1" t="s">
        <v>7</v>
      </c>
      <c r="D217" s="1" t="str">
        <f>"符婷婷"</f>
        <v>符婷婷</v>
      </c>
      <c r="E217" s="1" t="str">
        <f t="shared" si="8"/>
        <v>女</v>
      </c>
      <c r="F217" s="1" t="str">
        <f>"1988-06-28"</f>
        <v>1988-06-28</v>
      </c>
    </row>
    <row r="218" spans="1:6" ht="14.25" customHeight="1">
      <c r="A218" s="4">
        <v>217</v>
      </c>
      <c r="B218" s="1" t="str">
        <f>"112420191227111656147873"</f>
        <v>112420191227111656147873</v>
      </c>
      <c r="C218" s="1" t="s">
        <v>7</v>
      </c>
      <c r="D218" s="1" t="str">
        <f>"高文强"</f>
        <v>高文强</v>
      </c>
      <c r="E218" s="1" t="str">
        <f>"男"</f>
        <v>男</v>
      </c>
      <c r="F218" s="1" t="str">
        <f>"1987-09-23"</f>
        <v>1987-09-23</v>
      </c>
    </row>
    <row r="219" spans="1:6" ht="14.25" customHeight="1">
      <c r="A219" s="4">
        <v>218</v>
      </c>
      <c r="B219" s="1" t="str">
        <f>"112420191227163347147914"</f>
        <v>112420191227163347147914</v>
      </c>
      <c r="C219" s="1" t="s">
        <v>7</v>
      </c>
      <c r="D219" s="1" t="str">
        <f>"符晓"</f>
        <v>符晓</v>
      </c>
      <c r="E219" s="1" t="str">
        <f>"女"</f>
        <v>女</v>
      </c>
      <c r="F219" s="1" t="str">
        <f>"1994-01-20"</f>
        <v>1994-01-20</v>
      </c>
    </row>
    <row r="220" spans="1:6" ht="14.25" customHeight="1">
      <c r="A220" s="4">
        <v>219</v>
      </c>
      <c r="B220" s="1" t="str">
        <f>"112420191227170840147921"</f>
        <v>112420191227170840147921</v>
      </c>
      <c r="C220" s="1" t="s">
        <v>7</v>
      </c>
      <c r="D220" s="1" t="str">
        <f>"辛白菱"</f>
        <v>辛白菱</v>
      </c>
      <c r="E220" s="1" t="str">
        <f>"女"</f>
        <v>女</v>
      </c>
      <c r="F220" s="1" t="str">
        <f>"1990-05-03"</f>
        <v>1990-05-03</v>
      </c>
    </row>
    <row r="221" spans="1:6" ht="14.25" customHeight="1">
      <c r="A221" s="4">
        <v>220</v>
      </c>
      <c r="B221" s="1" t="str">
        <f>"112420191227211349147925"</f>
        <v>112420191227211349147925</v>
      </c>
      <c r="C221" s="1" t="s">
        <v>7</v>
      </c>
      <c r="D221" s="1" t="str">
        <f>"李倩"</f>
        <v>李倩</v>
      </c>
      <c r="E221" s="1" t="str">
        <f>"女"</f>
        <v>女</v>
      </c>
      <c r="F221" s="1" t="str">
        <f>"1992-02-20"</f>
        <v>1992-02-20</v>
      </c>
    </row>
    <row r="222" spans="1:6" ht="14.25" customHeight="1">
      <c r="A222" s="4">
        <v>221</v>
      </c>
      <c r="B222" s="1" t="str">
        <f>"112420191228184944147934"</f>
        <v>112420191228184944147934</v>
      </c>
      <c r="C222" s="1" t="s">
        <v>7</v>
      </c>
      <c r="D222" s="1" t="str">
        <f>"谢微波"</f>
        <v>谢微波</v>
      </c>
      <c r="E222" s="1" t="str">
        <f>"男"</f>
        <v>男</v>
      </c>
      <c r="F222" s="1" t="str">
        <f>"1982-03-14"</f>
        <v>1982-03-14</v>
      </c>
    </row>
    <row r="223" spans="1:6" ht="14.25" customHeight="1">
      <c r="A223" s="4">
        <v>222</v>
      </c>
      <c r="B223" s="1" t="str">
        <f>"112420191228200119147935"</f>
        <v>112420191228200119147935</v>
      </c>
      <c r="C223" s="1" t="s">
        <v>7</v>
      </c>
      <c r="D223" s="1" t="str">
        <f>"陈洁祥"</f>
        <v>陈洁祥</v>
      </c>
      <c r="E223" s="1" t="str">
        <f>"男"</f>
        <v>男</v>
      </c>
      <c r="F223" s="1" t="str">
        <f>"1987-01-08"</f>
        <v>1987-01-08</v>
      </c>
    </row>
    <row r="224" spans="1:6" ht="14.25" customHeight="1">
      <c r="A224" s="4">
        <v>223</v>
      </c>
      <c r="B224" s="1" t="str">
        <f>"112420191228203516147936"</f>
        <v>112420191228203516147936</v>
      </c>
      <c r="C224" s="1" t="s">
        <v>7</v>
      </c>
      <c r="D224" s="1" t="str">
        <f>"符致远"</f>
        <v>符致远</v>
      </c>
      <c r="E224" s="1" t="str">
        <f>"男"</f>
        <v>男</v>
      </c>
      <c r="F224" s="1" t="str">
        <f>"1992-01-02"</f>
        <v>1992-01-02</v>
      </c>
    </row>
    <row r="225" spans="1:6" ht="14.25" customHeight="1">
      <c r="A225" s="4">
        <v>224</v>
      </c>
      <c r="B225" s="1" t="str">
        <f>"112420191229080911147941"</f>
        <v>112420191229080911147941</v>
      </c>
      <c r="C225" s="1" t="s">
        <v>7</v>
      </c>
      <c r="D225" s="1" t="str">
        <f>"符玉秋"</f>
        <v>符玉秋</v>
      </c>
      <c r="E225" s="1" t="str">
        <f>"女"</f>
        <v>女</v>
      </c>
      <c r="F225" s="1" t="str">
        <f>"1990-05-08"</f>
        <v>1990-05-08</v>
      </c>
    </row>
    <row r="226" spans="1:6" ht="14.25" customHeight="1">
      <c r="A226" s="4">
        <v>225</v>
      </c>
      <c r="B226" s="1" t="str">
        <f>"112420191229113412147946"</f>
        <v>112420191229113412147946</v>
      </c>
      <c r="C226" s="1" t="s">
        <v>7</v>
      </c>
      <c r="D226" s="1" t="str">
        <f>"赵绵辉"</f>
        <v>赵绵辉</v>
      </c>
      <c r="E226" s="1" t="str">
        <f>"男"</f>
        <v>男</v>
      </c>
      <c r="F226" s="1" t="str">
        <f>"1993-05-28"</f>
        <v>1993-05-28</v>
      </c>
    </row>
    <row r="227" spans="1:6" ht="14.25" customHeight="1">
      <c r="A227" s="4">
        <v>226</v>
      </c>
      <c r="B227" s="1" t="str">
        <f>"112420191229124445147949"</f>
        <v>112420191229124445147949</v>
      </c>
      <c r="C227" s="1" t="s">
        <v>7</v>
      </c>
      <c r="D227" s="1" t="str">
        <f>"吴汉妍"</f>
        <v>吴汉妍</v>
      </c>
      <c r="E227" s="1" t="str">
        <f aca="true" t="shared" si="9" ref="E227:E235">"女"</f>
        <v>女</v>
      </c>
      <c r="F227" s="1" t="str">
        <f>"1989-11-29"</f>
        <v>1989-11-29</v>
      </c>
    </row>
    <row r="228" spans="1:6" ht="14.25" customHeight="1">
      <c r="A228" s="4">
        <v>227</v>
      </c>
      <c r="B228" s="1" t="str">
        <f>"112420191229182209147957"</f>
        <v>112420191229182209147957</v>
      </c>
      <c r="C228" s="1" t="s">
        <v>7</v>
      </c>
      <c r="D228" s="1" t="str">
        <f>"符丹虹"</f>
        <v>符丹虹</v>
      </c>
      <c r="E228" s="1" t="str">
        <f t="shared" si="9"/>
        <v>女</v>
      </c>
      <c r="F228" s="1" t="str">
        <f>"1991-11-11"</f>
        <v>1991-11-11</v>
      </c>
    </row>
    <row r="229" spans="1:6" ht="14.25" customHeight="1">
      <c r="A229" s="4">
        <v>228</v>
      </c>
      <c r="B229" s="1" t="str">
        <f>"112420191229193736147962"</f>
        <v>112420191229193736147962</v>
      </c>
      <c r="C229" s="1" t="s">
        <v>7</v>
      </c>
      <c r="D229" s="1" t="str">
        <f>"李晓卓"</f>
        <v>李晓卓</v>
      </c>
      <c r="E229" s="1" t="str">
        <f t="shared" si="9"/>
        <v>女</v>
      </c>
      <c r="F229" s="1" t="str">
        <f>"1994-03-09"</f>
        <v>1994-03-09</v>
      </c>
    </row>
    <row r="230" spans="1:6" ht="14.25" customHeight="1">
      <c r="A230" s="4">
        <v>229</v>
      </c>
      <c r="B230" s="1" t="str">
        <f>"112420191229194336147963"</f>
        <v>112420191229194336147963</v>
      </c>
      <c r="C230" s="1" t="s">
        <v>7</v>
      </c>
      <c r="D230" s="1" t="str">
        <f>"王鑫"</f>
        <v>王鑫</v>
      </c>
      <c r="E230" s="1" t="str">
        <f t="shared" si="9"/>
        <v>女</v>
      </c>
      <c r="F230" s="1" t="str">
        <f>"1991-08-21"</f>
        <v>1991-08-21</v>
      </c>
    </row>
    <row r="231" spans="1:6" ht="14.25" customHeight="1">
      <c r="A231" s="4">
        <v>230</v>
      </c>
      <c r="B231" s="1" t="str">
        <f>"112420191229204453147968"</f>
        <v>112420191229204453147968</v>
      </c>
      <c r="C231" s="1" t="s">
        <v>7</v>
      </c>
      <c r="D231" s="1" t="str">
        <f>"欧晓文"</f>
        <v>欧晓文</v>
      </c>
      <c r="E231" s="1" t="str">
        <f t="shared" si="9"/>
        <v>女</v>
      </c>
      <c r="F231" s="1" t="str">
        <f>"1986-09-21"</f>
        <v>1986-09-21</v>
      </c>
    </row>
    <row r="232" spans="1:6" ht="14.25" customHeight="1">
      <c r="A232" s="4">
        <v>231</v>
      </c>
      <c r="B232" s="1" t="str">
        <f>"112420191229205235147969"</f>
        <v>112420191229205235147969</v>
      </c>
      <c r="C232" s="1" t="s">
        <v>7</v>
      </c>
      <c r="D232" s="1" t="str">
        <f>"莫秀静"</f>
        <v>莫秀静</v>
      </c>
      <c r="E232" s="1" t="str">
        <f t="shared" si="9"/>
        <v>女</v>
      </c>
      <c r="F232" s="1" t="str">
        <f>"1990-09-04"</f>
        <v>1990-09-04</v>
      </c>
    </row>
    <row r="233" spans="1:6" ht="14.25" customHeight="1">
      <c r="A233" s="4">
        <v>232</v>
      </c>
      <c r="B233" s="1" t="str">
        <f>"112420191229215910147974"</f>
        <v>112420191229215910147974</v>
      </c>
      <c r="C233" s="1" t="s">
        <v>7</v>
      </c>
      <c r="D233" s="1" t="str">
        <f>"蒲妍婧"</f>
        <v>蒲妍婧</v>
      </c>
      <c r="E233" s="1" t="str">
        <f t="shared" si="9"/>
        <v>女</v>
      </c>
      <c r="F233" s="1" t="str">
        <f>"1990-10-03"</f>
        <v>1990-10-03</v>
      </c>
    </row>
    <row r="234" spans="1:6" ht="14.25" customHeight="1">
      <c r="A234" s="4">
        <v>233</v>
      </c>
      <c r="B234" s="1" t="str">
        <f>"112420191229224206147979"</f>
        <v>112420191229224206147979</v>
      </c>
      <c r="C234" s="1" t="s">
        <v>7</v>
      </c>
      <c r="D234" s="1" t="str">
        <f>"杨希"</f>
        <v>杨希</v>
      </c>
      <c r="E234" s="1" t="str">
        <f t="shared" si="9"/>
        <v>女</v>
      </c>
      <c r="F234" s="1" t="str">
        <f>"1989-12-26"</f>
        <v>1989-12-26</v>
      </c>
    </row>
    <row r="235" spans="1:6" ht="14.25" customHeight="1">
      <c r="A235" s="4">
        <v>234</v>
      </c>
      <c r="B235" s="1" t="str">
        <f>"112420191230054729147986"</f>
        <v>112420191230054729147986</v>
      </c>
      <c r="C235" s="1" t="s">
        <v>7</v>
      </c>
      <c r="D235" s="1" t="str">
        <f>"陈琛"</f>
        <v>陈琛</v>
      </c>
      <c r="E235" s="1" t="str">
        <f t="shared" si="9"/>
        <v>女</v>
      </c>
      <c r="F235" s="1" t="str">
        <f>"1990-08-11"</f>
        <v>1990-08-11</v>
      </c>
    </row>
    <row r="236" spans="1:6" ht="14.25" customHeight="1">
      <c r="A236" s="4">
        <v>235</v>
      </c>
      <c r="B236" s="1" t="str">
        <f>"112420191230074046147988"</f>
        <v>112420191230074046147988</v>
      </c>
      <c r="C236" s="1" t="s">
        <v>7</v>
      </c>
      <c r="D236" s="1" t="str">
        <f>"王家松"</f>
        <v>王家松</v>
      </c>
      <c r="E236" s="1" t="str">
        <f>"男"</f>
        <v>男</v>
      </c>
      <c r="F236" s="1" t="str">
        <f>"1991-03-15"</f>
        <v>1991-03-15</v>
      </c>
    </row>
    <row r="237" spans="1:6" ht="14.25" customHeight="1">
      <c r="A237" s="4">
        <v>236</v>
      </c>
      <c r="B237" s="1" t="str">
        <f>"112420191230114621148003"</f>
        <v>112420191230114621148003</v>
      </c>
      <c r="C237" s="1" t="s">
        <v>7</v>
      </c>
      <c r="D237" s="1" t="str">
        <f>"何倩凌"</f>
        <v>何倩凌</v>
      </c>
      <c r="E237" s="1" t="str">
        <f>"女"</f>
        <v>女</v>
      </c>
      <c r="F237" s="1" t="str">
        <f>"1994-01-14"</f>
        <v>1994-01-14</v>
      </c>
    </row>
    <row r="238" spans="1:6" ht="14.25" customHeight="1">
      <c r="A238" s="4">
        <v>237</v>
      </c>
      <c r="B238" s="1" t="str">
        <f>"112420191230115235148005"</f>
        <v>112420191230115235148005</v>
      </c>
      <c r="C238" s="1" t="s">
        <v>7</v>
      </c>
      <c r="D238" s="1" t="str">
        <f>"李阳"</f>
        <v>李阳</v>
      </c>
      <c r="E238" s="1" t="str">
        <f>"女"</f>
        <v>女</v>
      </c>
      <c r="F238" s="1" t="str">
        <f>"1989-10-03"</f>
        <v>1989-10-03</v>
      </c>
    </row>
    <row r="239" spans="1:6" ht="14.25" customHeight="1">
      <c r="A239" s="4">
        <v>238</v>
      </c>
      <c r="B239" s="1" t="str">
        <f>"112420191230115820148006"</f>
        <v>112420191230115820148006</v>
      </c>
      <c r="C239" s="1" t="s">
        <v>7</v>
      </c>
      <c r="D239" s="1" t="str">
        <f>"陈少婷"</f>
        <v>陈少婷</v>
      </c>
      <c r="E239" s="1" t="str">
        <f>"女"</f>
        <v>女</v>
      </c>
      <c r="F239" s="1" t="str">
        <f>"1992-10-01"</f>
        <v>1992-10-01</v>
      </c>
    </row>
    <row r="240" spans="1:6" ht="14.25" customHeight="1">
      <c r="A240" s="4">
        <v>239</v>
      </c>
      <c r="B240" s="1" t="str">
        <f>"112420191230125911148010"</f>
        <v>112420191230125911148010</v>
      </c>
      <c r="C240" s="1" t="s">
        <v>7</v>
      </c>
      <c r="D240" s="1" t="str">
        <f>"梁晓冬"</f>
        <v>梁晓冬</v>
      </c>
      <c r="E240" s="1" t="str">
        <f>"女"</f>
        <v>女</v>
      </c>
      <c r="F240" s="1" t="str">
        <f>"1992-02-18"</f>
        <v>1992-02-18</v>
      </c>
    </row>
    <row r="241" spans="1:6" ht="14.25" customHeight="1">
      <c r="A241" s="4">
        <v>240</v>
      </c>
      <c r="B241" s="1" t="str">
        <f>"112420191230153532148021"</f>
        <v>112420191230153532148021</v>
      </c>
      <c r="C241" s="1" t="s">
        <v>7</v>
      </c>
      <c r="D241" s="1" t="str">
        <f>"符存仕"</f>
        <v>符存仕</v>
      </c>
      <c r="E241" s="1" t="str">
        <f>"男"</f>
        <v>男</v>
      </c>
      <c r="F241" s="1" t="str">
        <f>"1988-01-10"</f>
        <v>1988-01-10</v>
      </c>
    </row>
    <row r="242" spans="1:6" ht="14.25" customHeight="1">
      <c r="A242" s="4">
        <v>241</v>
      </c>
      <c r="B242" s="1" t="str">
        <f>"112420191230155517148024"</f>
        <v>112420191230155517148024</v>
      </c>
      <c r="C242" s="1" t="s">
        <v>7</v>
      </c>
      <c r="D242" s="1" t="str">
        <f>"郭莹"</f>
        <v>郭莹</v>
      </c>
      <c r="E242" s="1" t="str">
        <f>"女"</f>
        <v>女</v>
      </c>
      <c r="F242" s="1" t="str">
        <f>"1990-04-23"</f>
        <v>1990-04-23</v>
      </c>
    </row>
    <row r="243" spans="1:6" ht="14.25" customHeight="1">
      <c r="A243" s="4">
        <v>242</v>
      </c>
      <c r="B243" s="1" t="str">
        <f>"112420191230162743148028"</f>
        <v>112420191230162743148028</v>
      </c>
      <c r="C243" s="1" t="s">
        <v>7</v>
      </c>
      <c r="D243" s="1" t="str">
        <f>"史若木"</f>
        <v>史若木</v>
      </c>
      <c r="E243" s="1" t="str">
        <f>"女"</f>
        <v>女</v>
      </c>
      <c r="F243" s="1" t="str">
        <f>"1989-07-23"</f>
        <v>1989-07-23</v>
      </c>
    </row>
    <row r="244" spans="1:6" ht="14.25" customHeight="1">
      <c r="A244" s="4">
        <v>243</v>
      </c>
      <c r="B244" s="1" t="str">
        <f>"112420191230185449148046"</f>
        <v>112420191230185449148046</v>
      </c>
      <c r="C244" s="1" t="s">
        <v>7</v>
      </c>
      <c r="D244" s="1" t="str">
        <f>"张雄飞"</f>
        <v>张雄飞</v>
      </c>
      <c r="E244" s="1" t="str">
        <f>"男"</f>
        <v>男</v>
      </c>
      <c r="F244" s="1" t="str">
        <f>"1992-09-01"</f>
        <v>1992-09-01</v>
      </c>
    </row>
    <row r="245" spans="1:6" ht="14.25" customHeight="1">
      <c r="A245" s="4">
        <v>244</v>
      </c>
      <c r="B245" s="1" t="str">
        <f>"112420191230193533148050"</f>
        <v>112420191230193533148050</v>
      </c>
      <c r="C245" s="1" t="s">
        <v>7</v>
      </c>
      <c r="D245" s="1" t="str">
        <f>"李芃欣"</f>
        <v>李芃欣</v>
      </c>
      <c r="E245" s="1" t="str">
        <f>"女"</f>
        <v>女</v>
      </c>
      <c r="F245" s="1" t="str">
        <f>"1995-04-11"</f>
        <v>1995-04-11</v>
      </c>
    </row>
    <row r="246" spans="1:6" ht="14.25" customHeight="1">
      <c r="A246" s="4">
        <v>245</v>
      </c>
      <c r="B246" s="1" t="str">
        <f>"112420191230210647148061"</f>
        <v>112420191230210647148061</v>
      </c>
      <c r="C246" s="1" t="s">
        <v>7</v>
      </c>
      <c r="D246" s="1" t="str">
        <f>"郭韵聪"</f>
        <v>郭韵聪</v>
      </c>
      <c r="E246" s="1" t="str">
        <f>"男"</f>
        <v>男</v>
      </c>
      <c r="F246" s="1" t="str">
        <f>"1994-04-27"</f>
        <v>1994-04-27</v>
      </c>
    </row>
    <row r="247" spans="1:6" ht="14.25" customHeight="1">
      <c r="A247" s="4">
        <v>246</v>
      </c>
      <c r="B247" s="1" t="str">
        <f>"112420191230214300148064"</f>
        <v>112420191230214300148064</v>
      </c>
      <c r="C247" s="1" t="s">
        <v>7</v>
      </c>
      <c r="D247" s="1" t="str">
        <f>"黄春兰"</f>
        <v>黄春兰</v>
      </c>
      <c r="E247" s="1" t="str">
        <f>"女"</f>
        <v>女</v>
      </c>
      <c r="F247" s="1" t="str">
        <f>"1986-09-18"</f>
        <v>1986-09-18</v>
      </c>
    </row>
    <row r="248" spans="1:6" ht="14.25" customHeight="1">
      <c r="A248" s="4">
        <v>247</v>
      </c>
      <c r="B248" s="1" t="str">
        <f>"112420191230221340148069"</f>
        <v>112420191230221340148069</v>
      </c>
      <c r="C248" s="1" t="s">
        <v>7</v>
      </c>
      <c r="D248" s="1" t="str">
        <f>"范翼"</f>
        <v>范翼</v>
      </c>
      <c r="E248" s="1" t="str">
        <f>"女"</f>
        <v>女</v>
      </c>
      <c r="F248" s="1" t="str">
        <f>"1987-02-17"</f>
        <v>1987-02-17</v>
      </c>
    </row>
    <row r="249" spans="1:6" ht="14.25" customHeight="1">
      <c r="A249" s="4">
        <v>248</v>
      </c>
      <c r="B249" s="1" t="str">
        <f>"112420191230223901148071"</f>
        <v>112420191230223901148071</v>
      </c>
      <c r="C249" s="1" t="s">
        <v>7</v>
      </c>
      <c r="D249" s="1" t="str">
        <f>"唐艺艺"</f>
        <v>唐艺艺</v>
      </c>
      <c r="E249" s="1" t="str">
        <f>"女"</f>
        <v>女</v>
      </c>
      <c r="F249" s="1" t="str">
        <f>"1993-06-25"</f>
        <v>1993-06-25</v>
      </c>
    </row>
    <row r="250" spans="1:6" ht="14.25" customHeight="1">
      <c r="A250" s="4">
        <v>249</v>
      </c>
      <c r="B250" s="1" t="str">
        <f>"112420191230224238148072"</f>
        <v>112420191230224238148072</v>
      </c>
      <c r="C250" s="1" t="s">
        <v>7</v>
      </c>
      <c r="D250" s="1" t="str">
        <f>"黄会森"</f>
        <v>黄会森</v>
      </c>
      <c r="E250" s="1" t="str">
        <f>"男"</f>
        <v>男</v>
      </c>
      <c r="F250" s="1" t="str">
        <f>"1989-04-09"</f>
        <v>1989-04-09</v>
      </c>
    </row>
    <row r="251" spans="1:6" ht="14.25" customHeight="1">
      <c r="A251" s="4">
        <v>250</v>
      </c>
      <c r="B251" s="1" t="str">
        <f>"112420191230230011148073"</f>
        <v>112420191230230011148073</v>
      </c>
      <c r="C251" s="1" t="s">
        <v>7</v>
      </c>
      <c r="D251" s="1" t="str">
        <f>"汪娜娜"</f>
        <v>汪娜娜</v>
      </c>
      <c r="E251" s="1" t="str">
        <f>"女"</f>
        <v>女</v>
      </c>
      <c r="F251" s="1" t="str">
        <f>"1994-09-13"</f>
        <v>1994-09-13</v>
      </c>
    </row>
    <row r="252" spans="1:6" ht="14.25" customHeight="1">
      <c r="A252" s="4">
        <v>251</v>
      </c>
      <c r="B252" s="1" t="str">
        <f>"112420191230234236148077"</f>
        <v>112420191230234236148077</v>
      </c>
      <c r="C252" s="1" t="s">
        <v>7</v>
      </c>
      <c r="D252" s="1" t="str">
        <f>"王顺妮"</f>
        <v>王顺妮</v>
      </c>
      <c r="E252" s="1" t="str">
        <f>"女"</f>
        <v>女</v>
      </c>
      <c r="F252" s="1" t="str">
        <f>"1993-12-26"</f>
        <v>1993-12-26</v>
      </c>
    </row>
    <row r="253" spans="1:6" ht="14.25" customHeight="1">
      <c r="A253" s="4">
        <v>252</v>
      </c>
      <c r="B253" s="1" t="str">
        <f>"112420191230235501148080"</f>
        <v>112420191230235501148080</v>
      </c>
      <c r="C253" s="1" t="s">
        <v>7</v>
      </c>
      <c r="D253" s="1" t="str">
        <f>"陈凡"</f>
        <v>陈凡</v>
      </c>
      <c r="E253" s="1" t="str">
        <f>"男"</f>
        <v>男</v>
      </c>
      <c r="F253" s="1" t="str">
        <f>"1986-04-05"</f>
        <v>1986-04-05</v>
      </c>
    </row>
    <row r="254" spans="1:6" ht="14.25" customHeight="1">
      <c r="A254" s="4">
        <v>253</v>
      </c>
      <c r="B254" s="1" t="str">
        <f>"112420191231091144148097"</f>
        <v>112420191231091144148097</v>
      </c>
      <c r="C254" s="1" t="s">
        <v>7</v>
      </c>
      <c r="D254" s="1" t="str">
        <f>"梁巧"</f>
        <v>梁巧</v>
      </c>
      <c r="E254" s="1" t="str">
        <f>"女"</f>
        <v>女</v>
      </c>
      <c r="F254" s="1" t="str">
        <f>"1992-08-28"</f>
        <v>1992-08-28</v>
      </c>
    </row>
    <row r="255" spans="1:6" ht="14.25" customHeight="1">
      <c r="A255" s="4">
        <v>254</v>
      </c>
      <c r="B255" s="1" t="str">
        <f>"112420191231094313148102"</f>
        <v>112420191231094313148102</v>
      </c>
      <c r="C255" s="1" t="s">
        <v>7</v>
      </c>
      <c r="D255" s="1" t="str">
        <f>"陈柳静"</f>
        <v>陈柳静</v>
      </c>
      <c r="E255" s="1" t="str">
        <f>"女"</f>
        <v>女</v>
      </c>
      <c r="F255" s="1" t="str">
        <f>"1990-01-06"</f>
        <v>1990-01-06</v>
      </c>
    </row>
    <row r="256" spans="1:6" ht="14.25" customHeight="1">
      <c r="A256" s="4">
        <v>255</v>
      </c>
      <c r="B256" s="1" t="str">
        <f>"112420191231104332148106"</f>
        <v>112420191231104332148106</v>
      </c>
      <c r="C256" s="1" t="s">
        <v>7</v>
      </c>
      <c r="D256" s="1" t="str">
        <f>"黄瑾"</f>
        <v>黄瑾</v>
      </c>
      <c r="E256" s="1" t="str">
        <f>"女"</f>
        <v>女</v>
      </c>
      <c r="F256" s="1" t="str">
        <f>"1994-08-31"</f>
        <v>1994-08-31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张晴</cp:lastModifiedBy>
  <dcterms:created xsi:type="dcterms:W3CDTF">2019-12-31T09:16:50Z</dcterms:created>
  <dcterms:modified xsi:type="dcterms:W3CDTF">2019-12-31T09:41:50Z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