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1176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<sst xmlns="http://schemas.openxmlformats.org/spreadsheetml/2006/main" count="145" uniqueCount="36">
  <si>
    <t>报考岗位</t>
  </si>
  <si>
    <t>姓名</t>
  </si>
  <si>
    <t>性别</t>
  </si>
  <si>
    <t>民族</t>
  </si>
  <si>
    <t>准考证号</t>
  </si>
  <si>
    <t>考场号</t>
  </si>
  <si>
    <t>座位号</t>
  </si>
  <si>
    <t>205_保健科</t>
  </si>
  <si>
    <t>218_行政（2）</t>
  </si>
  <si>
    <t>212_护理</t>
  </si>
  <si>
    <t>220_总务科1</t>
  </si>
  <si>
    <t>208_药房</t>
  </si>
  <si>
    <t>215_信息科1</t>
  </si>
  <si>
    <t>214_护理（蒙汉兼通）2</t>
  </si>
  <si>
    <t>201_急诊科</t>
  </si>
  <si>
    <t>210_制剂（蒙汉兼通）</t>
  </si>
  <si>
    <t>217_行政（1）</t>
  </si>
  <si>
    <t>207_传统疗术科</t>
  </si>
  <si>
    <t>209_制剂</t>
  </si>
  <si>
    <t>204_心身医学科</t>
  </si>
  <si>
    <t>219_宣传科</t>
  </si>
  <si>
    <t>213_护理（蒙汉兼通）1</t>
  </si>
  <si>
    <t>203_外科</t>
  </si>
  <si>
    <t>216_信息科2</t>
  </si>
  <si>
    <t>202_皮肤科</t>
  </si>
  <si>
    <t>223_总务科2</t>
  </si>
  <si>
    <t>211_检验科</t>
  </si>
  <si>
    <t>221_器械科(蒙汉兼通）</t>
  </si>
  <si>
    <t>206_康复科</t>
  </si>
  <si>
    <t>笔试成绩</t>
  </si>
  <si>
    <t>民族加分</t>
  </si>
  <si>
    <t>笔试总成绩</t>
  </si>
  <si>
    <t>恩和吉雅</t>
  </si>
  <si>
    <r>
      <t xml:space="preserve">222 </t>
    </r>
    <r>
      <rPr>
        <sz val="11"/>
        <color indexed="8"/>
        <rFont val="宋体"/>
        <family val="0"/>
      </rPr>
      <t>麻醉（蒙汉兼通）</t>
    </r>
  </si>
  <si>
    <t>男</t>
  </si>
  <si>
    <t>蒙古族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</si>
</sst>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Tahoma"/>
      <family val="2"/>
    </font>
    <font>
      <sz val="9"/>
      <color indexed="1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Tahoma"/>
      <family val="2"/>
    </font>
    <font>
      <sz val="9"/>
      <color rgb="FFFF0000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30">
      <selection activeCell="D30" sqref="D30"/>
    </sheetView>
  </sheetViews>
  <sheetFormatPr defaultColWidth="9.00390625" defaultRowHeight="14.25"/>
  <cols>
    <col min="1" max="1" width="18.625" style="3" customWidth="1"/>
    <col min="2" max="2" width="11.625" style="3" customWidth="1"/>
    <col min="3" max="3" width="9.00390625" style="3" customWidth="1"/>
    <col min="4" max="4" width="7.75390625" style="3" customWidth="1"/>
    <col min="5" max="5" width="12.50390625" style="3" customWidth="1"/>
    <col min="6" max="6" width="6.625" style="3" customWidth="1"/>
    <col min="7" max="7" width="7.75390625" style="3" customWidth="1"/>
    <col min="8" max="8" width="9.00390625" style="3" customWidth="1"/>
    <col min="9" max="9" width="9.00390625" style="2" customWidth="1"/>
    <col min="10" max="10" width="10.625" style="2" customWidth="1"/>
    <col min="11" max="16384" width="9.00390625" style="1" customWidth="1"/>
  </cols>
  <sheetData>
    <row r="1" spans="1:10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6" t="s">
        <v>29</v>
      </c>
      <c r="I1" s="7" t="s">
        <v>30</v>
      </c>
      <c r="J1" s="7" t="s">
        <v>31</v>
      </c>
    </row>
    <row r="2" spans="1:10" ht="15" customHeight="1">
      <c r="A2" s="3" t="s">
        <v>14</v>
      </c>
      <c r="B2" s="3" t="str">
        <f>"毛乐尔"</f>
        <v>毛乐尔</v>
      </c>
      <c r="C2" s="3" t="str">
        <f>"女"</f>
        <v>女</v>
      </c>
      <c r="D2" s="3" t="str">
        <f aca="true" t="shared" si="0" ref="D2:D18">"蒙古族"</f>
        <v>蒙古族</v>
      </c>
      <c r="E2" s="3" t="str">
        <f>"15062010101"</f>
        <v>15062010101</v>
      </c>
      <c r="F2" s="2">
        <v>1</v>
      </c>
      <c r="G2" s="2">
        <v>1</v>
      </c>
      <c r="H2" s="4">
        <v>59</v>
      </c>
      <c r="I2" s="2">
        <v>2.5</v>
      </c>
      <c r="J2" s="2">
        <f aca="true" t="shared" si="1" ref="J2:J9">H2+I2</f>
        <v>61.5</v>
      </c>
    </row>
    <row r="3" spans="1:10" ht="15" customHeight="1">
      <c r="A3" s="3" t="s">
        <v>24</v>
      </c>
      <c r="B3" s="3" t="str">
        <f>"王兵"</f>
        <v>王兵</v>
      </c>
      <c r="C3" s="3" t="str">
        <f>"男"</f>
        <v>男</v>
      </c>
      <c r="D3" s="3" t="str">
        <f t="shared" si="0"/>
        <v>蒙古族</v>
      </c>
      <c r="E3" s="3" t="str">
        <f>"15062020105"</f>
        <v>15062020105</v>
      </c>
      <c r="F3" s="2">
        <v>1</v>
      </c>
      <c r="G3" s="2">
        <v>5</v>
      </c>
      <c r="H3" s="4">
        <v>62</v>
      </c>
      <c r="I3" s="2">
        <v>2.5</v>
      </c>
      <c r="J3" s="2">
        <f t="shared" si="1"/>
        <v>64.5</v>
      </c>
    </row>
    <row r="4" spans="1:10" ht="15" customHeight="1">
      <c r="A4" s="3" t="s">
        <v>24</v>
      </c>
      <c r="B4" s="3" t="str">
        <f>"明明"</f>
        <v>明明</v>
      </c>
      <c r="C4" s="3" t="str">
        <f>"女"</f>
        <v>女</v>
      </c>
      <c r="D4" s="3" t="str">
        <f t="shared" si="0"/>
        <v>蒙古族</v>
      </c>
      <c r="E4" s="3" t="str">
        <f>"15062020103"</f>
        <v>15062020103</v>
      </c>
      <c r="F4" s="2">
        <v>1</v>
      </c>
      <c r="G4" s="2">
        <v>3</v>
      </c>
      <c r="H4" s="4">
        <v>57</v>
      </c>
      <c r="I4" s="2">
        <v>2.5</v>
      </c>
      <c r="J4" s="2">
        <f t="shared" si="1"/>
        <v>59.5</v>
      </c>
    </row>
    <row r="5" spans="1:10" ht="15" customHeight="1">
      <c r="A5" s="3" t="s">
        <v>22</v>
      </c>
      <c r="B5" s="3" t="str">
        <f>"石珊丹"</f>
        <v>石珊丹</v>
      </c>
      <c r="C5" s="3" t="str">
        <f>"女"</f>
        <v>女</v>
      </c>
      <c r="D5" s="3" t="str">
        <f t="shared" si="0"/>
        <v>蒙古族</v>
      </c>
      <c r="E5" s="3" t="str">
        <f>"15062030108"</f>
        <v>15062030108</v>
      </c>
      <c r="F5" s="2">
        <v>1</v>
      </c>
      <c r="G5" s="2">
        <v>8</v>
      </c>
      <c r="H5" s="4">
        <v>66</v>
      </c>
      <c r="I5" s="2">
        <v>2.5</v>
      </c>
      <c r="J5" s="2">
        <f t="shared" si="1"/>
        <v>68.5</v>
      </c>
    </row>
    <row r="6" spans="1:10" ht="15" customHeight="1">
      <c r="A6" s="3" t="s">
        <v>22</v>
      </c>
      <c r="B6" s="3" t="str">
        <f>"刘志强"</f>
        <v>刘志强</v>
      </c>
      <c r="C6" s="3" t="str">
        <f>"男"</f>
        <v>男</v>
      </c>
      <c r="D6" s="3" t="str">
        <f t="shared" si="0"/>
        <v>蒙古族</v>
      </c>
      <c r="E6" s="3" t="str">
        <f>"15062030109"</f>
        <v>15062030109</v>
      </c>
      <c r="F6" s="2">
        <v>1</v>
      </c>
      <c r="G6" s="2">
        <v>9</v>
      </c>
      <c r="H6" s="4">
        <v>53</v>
      </c>
      <c r="I6" s="2">
        <v>2.5</v>
      </c>
      <c r="J6" s="2">
        <f t="shared" si="1"/>
        <v>55.5</v>
      </c>
    </row>
    <row r="7" spans="1:10" ht="15" customHeight="1">
      <c r="A7" s="3" t="s">
        <v>19</v>
      </c>
      <c r="B7" s="3" t="str">
        <f>"青克尔"</f>
        <v>青克尔</v>
      </c>
      <c r="C7" s="3" t="str">
        <f>"女"</f>
        <v>女</v>
      </c>
      <c r="D7" s="3" t="str">
        <f t="shared" si="0"/>
        <v>蒙古族</v>
      </c>
      <c r="E7" s="3" t="str">
        <f>"15062040119"</f>
        <v>15062040119</v>
      </c>
      <c r="F7" s="2">
        <v>1</v>
      </c>
      <c r="G7" s="2">
        <v>19</v>
      </c>
      <c r="H7" s="4">
        <v>69</v>
      </c>
      <c r="I7" s="2">
        <v>2.5</v>
      </c>
      <c r="J7" s="2">
        <f t="shared" si="1"/>
        <v>71.5</v>
      </c>
    </row>
    <row r="8" spans="1:10" ht="15" customHeight="1">
      <c r="A8" s="3" t="s">
        <v>19</v>
      </c>
      <c r="B8" s="3" t="str">
        <f>"乌敦毕力格"</f>
        <v>乌敦毕力格</v>
      </c>
      <c r="C8" s="3" t="str">
        <f>"女"</f>
        <v>女</v>
      </c>
      <c r="D8" s="3" t="str">
        <f t="shared" si="0"/>
        <v>蒙古族</v>
      </c>
      <c r="E8" s="3" t="str">
        <f>"15062040112"</f>
        <v>15062040112</v>
      </c>
      <c r="F8" s="2">
        <v>1</v>
      </c>
      <c r="G8" s="2">
        <v>12</v>
      </c>
      <c r="H8" s="4">
        <v>63</v>
      </c>
      <c r="I8" s="2">
        <v>2.5</v>
      </c>
      <c r="J8" s="2">
        <f t="shared" si="1"/>
        <v>65.5</v>
      </c>
    </row>
    <row r="9" spans="1:10" ht="15" customHeight="1">
      <c r="A9" s="3" t="s">
        <v>19</v>
      </c>
      <c r="B9" s="3" t="str">
        <f>"谢永兰"</f>
        <v>谢永兰</v>
      </c>
      <c r="C9" s="3" t="str">
        <f>"女"</f>
        <v>女</v>
      </c>
      <c r="D9" s="3" t="str">
        <f t="shared" si="0"/>
        <v>蒙古族</v>
      </c>
      <c r="E9" s="3" t="str">
        <f>"15062040115"</f>
        <v>15062040115</v>
      </c>
      <c r="F9" s="2">
        <v>1</v>
      </c>
      <c r="G9" s="2">
        <v>15</v>
      </c>
      <c r="H9" s="4">
        <v>60</v>
      </c>
      <c r="I9" s="2">
        <v>2.5</v>
      </c>
      <c r="J9" s="2">
        <f t="shared" si="1"/>
        <v>62.5</v>
      </c>
    </row>
    <row r="10" spans="1:10" ht="15" customHeight="1">
      <c r="A10" s="3" t="s">
        <v>7</v>
      </c>
      <c r="B10" s="3" t="str">
        <f>"伊日贵"</f>
        <v>伊日贵</v>
      </c>
      <c r="C10" s="3" t="str">
        <f>"女"</f>
        <v>女</v>
      </c>
      <c r="D10" s="3" t="str">
        <f t="shared" si="0"/>
        <v>蒙古族</v>
      </c>
      <c r="E10" s="3" t="str">
        <f>"15062050125"</f>
        <v>15062050125</v>
      </c>
      <c r="F10" s="2">
        <v>1</v>
      </c>
      <c r="G10" s="2">
        <v>25</v>
      </c>
      <c r="H10" s="4">
        <v>59</v>
      </c>
      <c r="I10" s="2">
        <v>2.5</v>
      </c>
      <c r="J10" s="2">
        <f aca="true" t="shared" si="2" ref="J10:J39">H10+I10</f>
        <v>61.5</v>
      </c>
    </row>
    <row r="11" spans="1:10" ht="15" customHeight="1">
      <c r="A11" s="3" t="s">
        <v>7</v>
      </c>
      <c r="B11" s="3" t="str">
        <f>"訾女女"</f>
        <v>訾女女</v>
      </c>
      <c r="C11" s="3" t="str">
        <f>"女"</f>
        <v>女</v>
      </c>
      <c r="D11" s="3" t="str">
        <f t="shared" si="0"/>
        <v>蒙古族</v>
      </c>
      <c r="E11" s="3" t="str">
        <f>"15062050207"</f>
        <v>15062050207</v>
      </c>
      <c r="F11" s="2">
        <v>2</v>
      </c>
      <c r="G11" s="2">
        <v>7</v>
      </c>
      <c r="H11" s="4">
        <v>59</v>
      </c>
      <c r="I11" s="2">
        <v>2.5</v>
      </c>
      <c r="J11" s="2">
        <f t="shared" si="2"/>
        <v>61.5</v>
      </c>
    </row>
    <row r="12" spans="1:10" ht="15" customHeight="1">
      <c r="A12" s="3" t="s">
        <v>7</v>
      </c>
      <c r="B12" s="3" t="str">
        <f>"白嘎理"</f>
        <v>白嘎理</v>
      </c>
      <c r="C12" s="3" t="str">
        <f>"男"</f>
        <v>男</v>
      </c>
      <c r="D12" s="3" t="str">
        <f t="shared" si="0"/>
        <v>蒙古族</v>
      </c>
      <c r="E12" s="3" t="str">
        <f>"15062050203"</f>
        <v>15062050203</v>
      </c>
      <c r="F12" s="2">
        <v>2</v>
      </c>
      <c r="G12" s="2">
        <v>3</v>
      </c>
      <c r="H12" s="4">
        <v>58</v>
      </c>
      <c r="I12" s="2">
        <v>2.5</v>
      </c>
      <c r="J12" s="2">
        <f t="shared" si="2"/>
        <v>60.5</v>
      </c>
    </row>
    <row r="13" spans="1:10" ht="15" customHeight="1">
      <c r="A13" s="3" t="s">
        <v>7</v>
      </c>
      <c r="B13" s="3" t="str">
        <f>"萨除热拉图"</f>
        <v>萨除热拉图</v>
      </c>
      <c r="C13" s="3" t="str">
        <f>"女"</f>
        <v>女</v>
      </c>
      <c r="D13" s="3" t="str">
        <f t="shared" si="0"/>
        <v>蒙古族</v>
      </c>
      <c r="E13" s="3" t="str">
        <f>"15062050122"</f>
        <v>15062050122</v>
      </c>
      <c r="F13" s="2">
        <v>1</v>
      </c>
      <c r="G13" s="2">
        <v>22</v>
      </c>
      <c r="H13" s="4">
        <v>58</v>
      </c>
      <c r="I13" s="2">
        <v>2.5</v>
      </c>
      <c r="J13" s="2">
        <f t="shared" si="2"/>
        <v>60.5</v>
      </c>
    </row>
    <row r="14" spans="1:10" ht="15" customHeight="1">
      <c r="A14" s="3" t="s">
        <v>7</v>
      </c>
      <c r="B14" s="3" t="str">
        <f>"阿日古娜"</f>
        <v>阿日古娜</v>
      </c>
      <c r="C14" s="3" t="str">
        <f>"女"</f>
        <v>女</v>
      </c>
      <c r="D14" s="3" t="str">
        <f t="shared" si="0"/>
        <v>蒙古族</v>
      </c>
      <c r="E14" s="3" t="str">
        <f>"15062050129"</f>
        <v>15062050129</v>
      </c>
      <c r="F14" s="2">
        <v>1</v>
      </c>
      <c r="G14" s="2">
        <v>29</v>
      </c>
      <c r="H14" s="4">
        <v>52</v>
      </c>
      <c r="I14" s="2">
        <v>2.5</v>
      </c>
      <c r="J14" s="2">
        <f t="shared" si="2"/>
        <v>54.5</v>
      </c>
    </row>
    <row r="15" spans="1:10" ht="15" customHeight="1">
      <c r="A15" s="3" t="s">
        <v>7</v>
      </c>
      <c r="B15" s="3" t="str">
        <f>"吉勒贡"</f>
        <v>吉勒贡</v>
      </c>
      <c r="C15" s="3" t="str">
        <f>"男"</f>
        <v>男</v>
      </c>
      <c r="D15" s="3" t="str">
        <f t="shared" si="0"/>
        <v>蒙古族</v>
      </c>
      <c r="E15" s="3" t="str">
        <f>"15062050202"</f>
        <v>15062050202</v>
      </c>
      <c r="F15" s="2">
        <v>2</v>
      </c>
      <c r="G15" s="2">
        <v>2</v>
      </c>
      <c r="H15" s="4">
        <v>51</v>
      </c>
      <c r="I15" s="2">
        <v>2.5</v>
      </c>
      <c r="J15" s="2">
        <f t="shared" si="2"/>
        <v>53.5</v>
      </c>
    </row>
    <row r="16" spans="1:10" ht="15" customHeight="1">
      <c r="A16" s="3" t="s">
        <v>7</v>
      </c>
      <c r="B16" s="3" t="str">
        <f>"那顺乌力吉"</f>
        <v>那顺乌力吉</v>
      </c>
      <c r="C16" s="3" t="str">
        <f>"男"</f>
        <v>男</v>
      </c>
      <c r="D16" s="3" t="str">
        <f t="shared" si="0"/>
        <v>蒙古族</v>
      </c>
      <c r="E16" s="3" t="str">
        <f>"15062050128"</f>
        <v>15062050128</v>
      </c>
      <c r="F16" s="2">
        <v>1</v>
      </c>
      <c r="G16" s="2">
        <v>28</v>
      </c>
      <c r="H16" s="4">
        <v>50</v>
      </c>
      <c r="I16" s="2">
        <v>2.5</v>
      </c>
      <c r="J16" s="2">
        <f t="shared" si="2"/>
        <v>52.5</v>
      </c>
    </row>
    <row r="17" spans="1:10" ht="15" customHeight="1">
      <c r="A17" s="3" t="s">
        <v>7</v>
      </c>
      <c r="B17" s="3" t="str">
        <f>"敖日其楞"</f>
        <v>敖日其楞</v>
      </c>
      <c r="C17" s="3" t="str">
        <f>"男"</f>
        <v>男</v>
      </c>
      <c r="D17" s="3" t="str">
        <f t="shared" si="0"/>
        <v>蒙古族</v>
      </c>
      <c r="E17" s="3" t="str">
        <f>"15062050124"</f>
        <v>15062050124</v>
      </c>
      <c r="F17" s="2">
        <v>1</v>
      </c>
      <c r="G17" s="2">
        <v>24</v>
      </c>
      <c r="H17" s="4">
        <v>47</v>
      </c>
      <c r="I17" s="2">
        <v>2.5</v>
      </c>
      <c r="J17" s="2">
        <f t="shared" si="2"/>
        <v>49.5</v>
      </c>
    </row>
    <row r="18" spans="1:10" ht="15" customHeight="1">
      <c r="A18" s="3" t="s">
        <v>7</v>
      </c>
      <c r="B18" s="3" t="str">
        <f>"乌云巴图"</f>
        <v>乌云巴图</v>
      </c>
      <c r="C18" s="3" t="str">
        <f>"男"</f>
        <v>男</v>
      </c>
      <c r="D18" s="3" t="str">
        <f t="shared" si="0"/>
        <v>蒙古族</v>
      </c>
      <c r="E18" s="3" t="str">
        <f>"15062050201"</f>
        <v>15062050201</v>
      </c>
      <c r="F18" s="2">
        <v>2</v>
      </c>
      <c r="G18" s="2">
        <v>1</v>
      </c>
      <c r="H18" s="4">
        <v>47</v>
      </c>
      <c r="I18" s="2">
        <v>2.5</v>
      </c>
      <c r="J18" s="2">
        <f t="shared" si="2"/>
        <v>49.5</v>
      </c>
    </row>
    <row r="19" spans="1:10" ht="15" customHeight="1">
      <c r="A19" s="3" t="s">
        <v>28</v>
      </c>
      <c r="B19" s="3" t="str">
        <f>"阿荣格格"</f>
        <v>阿荣格格</v>
      </c>
      <c r="C19" s="3" t="str">
        <f>"女"</f>
        <v>女</v>
      </c>
      <c r="D19" s="3" t="str">
        <f aca="true" t="shared" si="3" ref="D19:D24">"蒙古族"</f>
        <v>蒙古族</v>
      </c>
      <c r="E19" s="3" t="str">
        <f>"15062060210"</f>
        <v>15062060210</v>
      </c>
      <c r="F19" s="2">
        <v>2</v>
      </c>
      <c r="G19" s="2">
        <v>10</v>
      </c>
      <c r="H19" s="4">
        <v>60</v>
      </c>
      <c r="I19" s="2">
        <v>2.5</v>
      </c>
      <c r="J19" s="2">
        <f t="shared" si="2"/>
        <v>62.5</v>
      </c>
    </row>
    <row r="20" spans="1:10" ht="15" customHeight="1">
      <c r="A20" s="3" t="s">
        <v>28</v>
      </c>
      <c r="B20" s="3" t="str">
        <f>"其格勒"</f>
        <v>其格勒</v>
      </c>
      <c r="C20" s="3" t="str">
        <f>"男"</f>
        <v>男</v>
      </c>
      <c r="D20" s="3" t="str">
        <f t="shared" si="3"/>
        <v>蒙古族</v>
      </c>
      <c r="E20" s="3" t="str">
        <f>"15062060209"</f>
        <v>15062060209</v>
      </c>
      <c r="F20" s="2">
        <v>2</v>
      </c>
      <c r="G20" s="2">
        <v>9</v>
      </c>
      <c r="H20" s="4">
        <v>59</v>
      </c>
      <c r="I20" s="2">
        <v>2.5</v>
      </c>
      <c r="J20" s="2">
        <f t="shared" si="2"/>
        <v>61.5</v>
      </c>
    </row>
    <row r="21" spans="1:10" ht="15" customHeight="1">
      <c r="A21" s="3" t="s">
        <v>17</v>
      </c>
      <c r="B21" s="3" t="str">
        <f>"敖其尔呼亚格"</f>
        <v>敖其尔呼亚格</v>
      </c>
      <c r="C21" s="3" t="str">
        <f>"男"</f>
        <v>男</v>
      </c>
      <c r="D21" s="3" t="str">
        <f t="shared" si="3"/>
        <v>蒙古族</v>
      </c>
      <c r="E21" s="3" t="str">
        <f>"15062070212"</f>
        <v>15062070212</v>
      </c>
      <c r="F21" s="2">
        <v>2</v>
      </c>
      <c r="G21" s="2">
        <v>12</v>
      </c>
      <c r="H21" s="4">
        <v>62</v>
      </c>
      <c r="I21" s="2">
        <v>2.5</v>
      </c>
      <c r="J21" s="2">
        <f t="shared" si="2"/>
        <v>64.5</v>
      </c>
    </row>
    <row r="22" spans="1:10" ht="15" customHeight="1">
      <c r="A22" s="3" t="s">
        <v>17</v>
      </c>
      <c r="B22" s="3" t="str">
        <f>"敖格尤"</f>
        <v>敖格尤</v>
      </c>
      <c r="C22" s="3" t="str">
        <f>"女"</f>
        <v>女</v>
      </c>
      <c r="D22" s="3" t="str">
        <f t="shared" si="3"/>
        <v>蒙古族</v>
      </c>
      <c r="E22" s="3" t="str">
        <f>"15062070227"</f>
        <v>15062070227</v>
      </c>
      <c r="F22" s="2">
        <v>2</v>
      </c>
      <c r="G22" s="2">
        <v>27</v>
      </c>
      <c r="H22" s="4">
        <v>61</v>
      </c>
      <c r="I22" s="2">
        <v>2.5</v>
      </c>
      <c r="J22" s="2">
        <f t="shared" si="2"/>
        <v>63.5</v>
      </c>
    </row>
    <row r="23" spans="1:10" ht="15" customHeight="1">
      <c r="A23" s="3" t="s">
        <v>17</v>
      </c>
      <c r="B23" s="3" t="str">
        <f>"艾丽娅"</f>
        <v>艾丽娅</v>
      </c>
      <c r="C23" s="3" t="str">
        <f>"女"</f>
        <v>女</v>
      </c>
      <c r="D23" s="3" t="str">
        <f t="shared" si="3"/>
        <v>蒙古族</v>
      </c>
      <c r="E23" s="3" t="str">
        <f>"15062070215"</f>
        <v>15062070215</v>
      </c>
      <c r="F23" s="2">
        <v>2</v>
      </c>
      <c r="G23" s="2">
        <v>15</v>
      </c>
      <c r="H23" s="4">
        <v>59</v>
      </c>
      <c r="I23" s="2">
        <v>2.5</v>
      </c>
      <c r="J23" s="2">
        <f t="shared" si="2"/>
        <v>61.5</v>
      </c>
    </row>
    <row r="24" spans="1:10" ht="15" customHeight="1">
      <c r="A24" s="3" t="s">
        <v>17</v>
      </c>
      <c r="B24" s="3" t="str">
        <f>"娜木那"</f>
        <v>娜木那</v>
      </c>
      <c r="C24" s="3" t="str">
        <f>"女"</f>
        <v>女</v>
      </c>
      <c r="D24" s="3" t="str">
        <f t="shared" si="3"/>
        <v>蒙古族</v>
      </c>
      <c r="E24" s="3" t="str">
        <f>"15062070228"</f>
        <v>15062070228</v>
      </c>
      <c r="F24" s="2">
        <v>2</v>
      </c>
      <c r="G24" s="2">
        <v>28</v>
      </c>
      <c r="H24" s="4">
        <v>59</v>
      </c>
      <c r="I24" s="2">
        <v>2.5</v>
      </c>
      <c r="J24" s="2">
        <f t="shared" si="2"/>
        <v>61.5</v>
      </c>
    </row>
    <row r="25" spans="1:10" ht="15" customHeight="1">
      <c r="A25" s="3" t="s">
        <v>11</v>
      </c>
      <c r="B25" s="3" t="str">
        <f>"刘波"</f>
        <v>刘波</v>
      </c>
      <c r="C25" s="3" t="str">
        <f>"女"</f>
        <v>女</v>
      </c>
      <c r="D25" s="3" t="str">
        <f>"汉族"</f>
        <v>汉族</v>
      </c>
      <c r="E25" s="3" t="str">
        <f>"15062080306"</f>
        <v>15062080306</v>
      </c>
      <c r="F25" s="2">
        <v>3</v>
      </c>
      <c r="G25" s="2">
        <v>6</v>
      </c>
      <c r="H25" s="5">
        <v>59</v>
      </c>
      <c r="I25" s="2">
        <v>0</v>
      </c>
      <c r="J25" s="2">
        <f t="shared" si="2"/>
        <v>59</v>
      </c>
    </row>
    <row r="26" spans="1:10" ht="15" customHeight="1">
      <c r="A26" s="3" t="s">
        <v>11</v>
      </c>
      <c r="B26" s="3" t="str">
        <f>"赵雅楠"</f>
        <v>赵雅楠</v>
      </c>
      <c r="C26" s="3" t="str">
        <f>"女"</f>
        <v>女</v>
      </c>
      <c r="D26" s="3" t="str">
        <f>"汉族"</f>
        <v>汉族</v>
      </c>
      <c r="E26" s="3" t="str">
        <f>"15062080310"</f>
        <v>15062080310</v>
      </c>
      <c r="F26" s="2">
        <v>3</v>
      </c>
      <c r="G26" s="2">
        <v>10</v>
      </c>
      <c r="H26" s="4">
        <v>53</v>
      </c>
      <c r="I26" s="2">
        <v>0</v>
      </c>
      <c r="J26" s="2">
        <f t="shared" si="2"/>
        <v>53</v>
      </c>
    </row>
    <row r="27" spans="1:10" ht="15" customHeight="1">
      <c r="A27" s="3" t="s">
        <v>11</v>
      </c>
      <c r="B27" s="3" t="str">
        <f>"辛忠"</f>
        <v>辛忠</v>
      </c>
      <c r="C27" s="3" t="str">
        <f>"男"</f>
        <v>男</v>
      </c>
      <c r="D27" s="3" t="str">
        <f>"汉族"</f>
        <v>汉族</v>
      </c>
      <c r="E27" s="3" t="str">
        <f>"15062080304"</f>
        <v>15062080304</v>
      </c>
      <c r="F27" s="2">
        <v>3</v>
      </c>
      <c r="G27" s="2">
        <v>4</v>
      </c>
      <c r="H27" s="4">
        <v>50</v>
      </c>
      <c r="I27" s="2">
        <v>0</v>
      </c>
      <c r="J27" s="2">
        <f t="shared" si="2"/>
        <v>50</v>
      </c>
    </row>
    <row r="28" spans="1:10" ht="15" customHeight="1">
      <c r="A28" s="3" t="s">
        <v>18</v>
      </c>
      <c r="B28" s="3" t="str">
        <f>"王阿润"</f>
        <v>王阿润</v>
      </c>
      <c r="C28" s="3" t="str">
        <f>"男"</f>
        <v>男</v>
      </c>
      <c r="D28" s="3" t="str">
        <f aca="true" t="shared" si="4" ref="D28:D33">"蒙古族"</f>
        <v>蒙古族</v>
      </c>
      <c r="E28" s="3" t="str">
        <f>"15062090312"</f>
        <v>15062090312</v>
      </c>
      <c r="F28" s="2">
        <v>3</v>
      </c>
      <c r="G28" s="2">
        <v>12</v>
      </c>
      <c r="H28" s="4">
        <v>47</v>
      </c>
      <c r="I28" s="2">
        <v>2.5</v>
      </c>
      <c r="J28" s="2">
        <f t="shared" si="2"/>
        <v>49.5</v>
      </c>
    </row>
    <row r="29" spans="1:10" ht="15" customHeight="1">
      <c r="A29" s="3" t="s">
        <v>18</v>
      </c>
      <c r="B29" s="3" t="str">
        <f>"莫日根布拉格"</f>
        <v>莫日根布拉格</v>
      </c>
      <c r="C29" s="3" t="str">
        <f>"男"</f>
        <v>男</v>
      </c>
      <c r="D29" s="3" t="str">
        <f t="shared" si="4"/>
        <v>蒙古族</v>
      </c>
      <c r="E29" s="3" t="str">
        <f>"15062090311"</f>
        <v>15062090311</v>
      </c>
      <c r="F29" s="2">
        <v>3</v>
      </c>
      <c r="G29" s="2">
        <v>11</v>
      </c>
      <c r="H29" s="4">
        <v>35</v>
      </c>
      <c r="I29" s="2">
        <v>2.5</v>
      </c>
      <c r="J29" s="2">
        <f t="shared" si="2"/>
        <v>37.5</v>
      </c>
    </row>
    <row r="30" spans="1:10" ht="15" customHeight="1">
      <c r="A30" s="3" t="s">
        <v>15</v>
      </c>
      <c r="B30" s="3" t="str">
        <f>"德力海"</f>
        <v>德力海</v>
      </c>
      <c r="C30" s="3" t="str">
        <f>"女"</f>
        <v>女</v>
      </c>
      <c r="D30" s="3" t="str">
        <f t="shared" si="4"/>
        <v>蒙古族</v>
      </c>
      <c r="E30" s="3" t="str">
        <f>"15062101703"</f>
        <v>15062101703</v>
      </c>
      <c r="F30" s="2">
        <v>17</v>
      </c>
      <c r="G30" s="2">
        <v>3</v>
      </c>
      <c r="H30" s="2">
        <v>66</v>
      </c>
      <c r="I30" s="2">
        <v>2.5</v>
      </c>
      <c r="J30" s="2">
        <f t="shared" si="2"/>
        <v>68.5</v>
      </c>
    </row>
    <row r="31" spans="1:10" ht="15" customHeight="1">
      <c r="A31" s="3" t="s">
        <v>15</v>
      </c>
      <c r="B31" s="3" t="str">
        <f>"满都拉"</f>
        <v>满都拉</v>
      </c>
      <c r="C31" s="3" t="str">
        <f>"男"</f>
        <v>男</v>
      </c>
      <c r="D31" s="3" t="str">
        <f t="shared" si="4"/>
        <v>蒙古族</v>
      </c>
      <c r="E31" s="3" t="str">
        <f>"15062101701"</f>
        <v>15062101701</v>
      </c>
      <c r="F31" s="2">
        <v>17</v>
      </c>
      <c r="G31" s="2">
        <v>1</v>
      </c>
      <c r="H31" s="2">
        <v>60</v>
      </c>
      <c r="I31" s="2">
        <v>2.5</v>
      </c>
      <c r="J31" s="2">
        <f t="shared" si="2"/>
        <v>62.5</v>
      </c>
    </row>
    <row r="32" spans="1:10" ht="15" customHeight="1">
      <c r="A32" s="3" t="s">
        <v>26</v>
      </c>
      <c r="B32" s="3" t="str">
        <f>"庆达根"</f>
        <v>庆达根</v>
      </c>
      <c r="C32" s="3" t="str">
        <f>"女"</f>
        <v>女</v>
      </c>
      <c r="D32" s="3" t="str">
        <f t="shared" si="4"/>
        <v>蒙古族</v>
      </c>
      <c r="E32" s="3" t="str">
        <f>"15062110403"</f>
        <v>15062110403</v>
      </c>
      <c r="F32" s="2">
        <v>4</v>
      </c>
      <c r="G32" s="2">
        <v>3</v>
      </c>
      <c r="H32" s="5">
        <v>78</v>
      </c>
      <c r="I32" s="2">
        <v>2.5</v>
      </c>
      <c r="J32" s="2">
        <f t="shared" si="2"/>
        <v>80.5</v>
      </c>
    </row>
    <row r="33" spans="1:10" ht="15" customHeight="1">
      <c r="A33" s="3" t="s">
        <v>26</v>
      </c>
      <c r="B33" s="3" t="str">
        <f>"郝娜"</f>
        <v>郝娜</v>
      </c>
      <c r="C33" s="3" t="str">
        <f>"女"</f>
        <v>女</v>
      </c>
      <c r="D33" s="3" t="str">
        <f t="shared" si="4"/>
        <v>蒙古族</v>
      </c>
      <c r="E33" s="3" t="str">
        <f>"15062110406"</f>
        <v>15062110406</v>
      </c>
      <c r="F33" s="2">
        <v>4</v>
      </c>
      <c r="G33" s="2">
        <v>6</v>
      </c>
      <c r="H33" s="5">
        <v>63</v>
      </c>
      <c r="I33" s="2">
        <v>2.5</v>
      </c>
      <c r="J33" s="2">
        <f t="shared" si="2"/>
        <v>65.5</v>
      </c>
    </row>
    <row r="34" spans="1:10" ht="15" customHeight="1">
      <c r="A34" s="3" t="s">
        <v>26</v>
      </c>
      <c r="B34" s="3" t="str">
        <f>"赵玉喜"</f>
        <v>赵玉喜</v>
      </c>
      <c r="C34" s="3" t="str">
        <f>"男"</f>
        <v>男</v>
      </c>
      <c r="D34" s="3" t="str">
        <f>"汉族"</f>
        <v>汉族</v>
      </c>
      <c r="E34" s="3" t="str">
        <f>"15062110404"</f>
        <v>15062110404</v>
      </c>
      <c r="F34" s="2">
        <v>4</v>
      </c>
      <c r="G34" s="2">
        <v>4</v>
      </c>
      <c r="H34" s="5">
        <v>60</v>
      </c>
      <c r="I34" s="2">
        <v>0</v>
      </c>
      <c r="J34" s="2">
        <f t="shared" si="2"/>
        <v>60</v>
      </c>
    </row>
    <row r="35" spans="1:10" ht="15" customHeight="1">
      <c r="A35" s="3" t="s">
        <v>26</v>
      </c>
      <c r="B35" s="3" t="str">
        <f>"吕佳峰"</f>
        <v>吕佳峰</v>
      </c>
      <c r="C35" s="3" t="str">
        <f>"男"</f>
        <v>男</v>
      </c>
      <c r="D35" s="3" t="str">
        <f>"汉族"</f>
        <v>汉族</v>
      </c>
      <c r="E35" s="3" t="str">
        <f>"15062110407"</f>
        <v>15062110407</v>
      </c>
      <c r="F35" s="2">
        <v>4</v>
      </c>
      <c r="G35" s="2">
        <v>7</v>
      </c>
      <c r="H35" s="5">
        <v>59</v>
      </c>
      <c r="I35" s="2">
        <v>0</v>
      </c>
      <c r="J35" s="2">
        <f t="shared" si="2"/>
        <v>59</v>
      </c>
    </row>
    <row r="36" spans="1:10" ht="15" customHeight="1">
      <c r="A36" s="3" t="s">
        <v>26</v>
      </c>
      <c r="B36" s="3" t="str">
        <f>"刘亚星"</f>
        <v>刘亚星</v>
      </c>
      <c r="C36" s="3" t="str">
        <f aca="true" t="shared" si="5" ref="C36:C60">"女"</f>
        <v>女</v>
      </c>
      <c r="D36" s="3" t="str">
        <f>"汉族"</f>
        <v>汉族</v>
      </c>
      <c r="E36" s="3" t="str">
        <f>"15062110401"</f>
        <v>15062110401</v>
      </c>
      <c r="F36" s="2">
        <v>4</v>
      </c>
      <c r="G36" s="2">
        <v>1</v>
      </c>
      <c r="H36" s="5">
        <v>57</v>
      </c>
      <c r="I36" s="2">
        <v>0</v>
      </c>
      <c r="J36" s="2">
        <f t="shared" si="2"/>
        <v>57</v>
      </c>
    </row>
    <row r="37" spans="1:10" ht="15" customHeight="1">
      <c r="A37" s="3" t="s">
        <v>26</v>
      </c>
      <c r="B37" s="3" t="str">
        <f>"郭菲雯"</f>
        <v>郭菲雯</v>
      </c>
      <c r="C37" s="3" t="str">
        <f t="shared" si="5"/>
        <v>女</v>
      </c>
      <c r="D37" s="3" t="str">
        <f>"汉族"</f>
        <v>汉族</v>
      </c>
      <c r="E37" s="3" t="str">
        <f>"15062110405"</f>
        <v>15062110405</v>
      </c>
      <c r="F37" s="2">
        <v>4</v>
      </c>
      <c r="G37" s="2">
        <v>5</v>
      </c>
      <c r="H37" s="5">
        <v>57</v>
      </c>
      <c r="I37" s="2">
        <v>0</v>
      </c>
      <c r="J37" s="2">
        <f t="shared" si="2"/>
        <v>57</v>
      </c>
    </row>
    <row r="38" spans="1:10" ht="15" customHeight="1">
      <c r="A38" s="3" t="s">
        <v>9</v>
      </c>
      <c r="B38" s="3" t="str">
        <f>"胡婷"</f>
        <v>胡婷</v>
      </c>
      <c r="C38" s="3" t="str">
        <f t="shared" si="5"/>
        <v>女</v>
      </c>
      <c r="D38" s="3" t="str">
        <f>"汉族"</f>
        <v>汉族</v>
      </c>
      <c r="E38" s="3" t="str">
        <f>"15062121219"</f>
        <v>15062121219</v>
      </c>
      <c r="F38" s="2">
        <v>12</v>
      </c>
      <c r="G38" s="2">
        <v>19</v>
      </c>
      <c r="H38" s="5">
        <v>84</v>
      </c>
      <c r="I38" s="2">
        <v>0</v>
      </c>
      <c r="J38" s="2">
        <f t="shared" si="2"/>
        <v>84</v>
      </c>
    </row>
    <row r="39" spans="1:10" ht="15" customHeight="1">
      <c r="A39" s="3" t="s">
        <v>9</v>
      </c>
      <c r="B39" s="3" t="str">
        <f>"卓娜"</f>
        <v>卓娜</v>
      </c>
      <c r="C39" s="3" t="str">
        <f t="shared" si="5"/>
        <v>女</v>
      </c>
      <c r="D39" s="3" t="str">
        <f>"蒙古族"</f>
        <v>蒙古族</v>
      </c>
      <c r="E39" s="3" t="str">
        <f>"15062120704"</f>
        <v>15062120704</v>
      </c>
      <c r="F39" s="2">
        <v>7</v>
      </c>
      <c r="G39" s="2">
        <v>4</v>
      </c>
      <c r="H39" s="4">
        <v>80</v>
      </c>
      <c r="I39" s="2">
        <v>2.5</v>
      </c>
      <c r="J39" s="2">
        <f t="shared" si="2"/>
        <v>82.5</v>
      </c>
    </row>
    <row r="40" spans="1:10" ht="15" customHeight="1">
      <c r="A40" s="3" t="s">
        <v>9</v>
      </c>
      <c r="B40" s="3" t="str">
        <f>"方媛"</f>
        <v>方媛</v>
      </c>
      <c r="C40" s="3" t="str">
        <f t="shared" si="5"/>
        <v>女</v>
      </c>
      <c r="D40" s="3" t="str">
        <f>"蒙古族"</f>
        <v>蒙古族</v>
      </c>
      <c r="E40" s="3" t="str">
        <f>"15062120515"</f>
        <v>15062120515</v>
      </c>
      <c r="F40" s="2">
        <v>5</v>
      </c>
      <c r="G40" s="2">
        <v>15</v>
      </c>
      <c r="H40" s="4">
        <v>79</v>
      </c>
      <c r="I40" s="2">
        <v>2.5</v>
      </c>
      <c r="J40" s="2">
        <f aca="true" t="shared" si="6" ref="J40:J60">H40+I40</f>
        <v>81.5</v>
      </c>
    </row>
    <row r="41" spans="1:10" ht="15" customHeight="1">
      <c r="A41" s="3" t="s">
        <v>9</v>
      </c>
      <c r="B41" s="3" t="str">
        <f>"张虹"</f>
        <v>张虹</v>
      </c>
      <c r="C41" s="3" t="str">
        <f t="shared" si="5"/>
        <v>女</v>
      </c>
      <c r="D41" s="3" t="str">
        <f>"汉族"</f>
        <v>汉族</v>
      </c>
      <c r="E41" s="3" t="str">
        <f>"15062120726"</f>
        <v>15062120726</v>
      </c>
      <c r="F41" s="2">
        <v>7</v>
      </c>
      <c r="G41" s="2">
        <v>26</v>
      </c>
      <c r="H41" s="4">
        <v>77</v>
      </c>
      <c r="I41" s="2">
        <v>0</v>
      </c>
      <c r="J41" s="2">
        <f t="shared" si="6"/>
        <v>77</v>
      </c>
    </row>
    <row r="42" spans="1:10" ht="15" customHeight="1">
      <c r="A42" s="3" t="s">
        <v>9</v>
      </c>
      <c r="B42" s="3" t="str">
        <f>"段丽红"</f>
        <v>段丽红</v>
      </c>
      <c r="C42" s="3" t="str">
        <f t="shared" si="5"/>
        <v>女</v>
      </c>
      <c r="D42" s="3" t="str">
        <f>"汉族"</f>
        <v>汉族</v>
      </c>
      <c r="E42" s="3" t="str">
        <f>"15062120808"</f>
        <v>15062120808</v>
      </c>
      <c r="F42" s="2">
        <v>8</v>
      </c>
      <c r="G42" s="2">
        <v>8</v>
      </c>
      <c r="H42" s="4">
        <v>76.5</v>
      </c>
      <c r="I42" s="2">
        <v>0</v>
      </c>
      <c r="J42" s="2">
        <f t="shared" si="6"/>
        <v>76.5</v>
      </c>
    </row>
    <row r="43" spans="1:10" ht="15" customHeight="1">
      <c r="A43" s="3" t="s">
        <v>9</v>
      </c>
      <c r="B43" s="3" t="str">
        <f>"杨豆"</f>
        <v>杨豆</v>
      </c>
      <c r="C43" s="3" t="str">
        <f t="shared" si="5"/>
        <v>女</v>
      </c>
      <c r="D43" s="3" t="str">
        <f>"蒙古族"</f>
        <v>蒙古族</v>
      </c>
      <c r="E43" s="3" t="str">
        <f>"15062120910"</f>
        <v>15062120910</v>
      </c>
      <c r="F43" s="2">
        <v>9</v>
      </c>
      <c r="G43" s="2">
        <v>10</v>
      </c>
      <c r="H43" s="4">
        <v>73.5</v>
      </c>
      <c r="I43" s="2">
        <v>2.5</v>
      </c>
      <c r="J43" s="2">
        <f t="shared" si="6"/>
        <v>76</v>
      </c>
    </row>
    <row r="44" spans="1:10" ht="15" customHeight="1">
      <c r="A44" s="3" t="s">
        <v>9</v>
      </c>
      <c r="B44" s="3" t="str">
        <f>"王亚茹"</f>
        <v>王亚茹</v>
      </c>
      <c r="C44" s="3" t="str">
        <f t="shared" si="5"/>
        <v>女</v>
      </c>
      <c r="D44" s="3" t="str">
        <f>"汉族"</f>
        <v>汉族</v>
      </c>
      <c r="E44" s="3" t="str">
        <f>"15062120504"</f>
        <v>15062120504</v>
      </c>
      <c r="F44" s="2">
        <v>5</v>
      </c>
      <c r="G44" s="2">
        <v>4</v>
      </c>
      <c r="H44" s="5">
        <v>76</v>
      </c>
      <c r="I44" s="2">
        <v>0</v>
      </c>
      <c r="J44" s="2">
        <f t="shared" si="6"/>
        <v>76</v>
      </c>
    </row>
    <row r="45" spans="1:10" ht="15" customHeight="1">
      <c r="A45" s="3" t="s">
        <v>9</v>
      </c>
      <c r="B45" s="3" t="str">
        <f>"裴乐"</f>
        <v>裴乐</v>
      </c>
      <c r="C45" s="3" t="str">
        <f t="shared" si="5"/>
        <v>女</v>
      </c>
      <c r="D45" s="3" t="str">
        <f>"汉族"</f>
        <v>汉族</v>
      </c>
      <c r="E45" s="3" t="str">
        <f>"15062121127"</f>
        <v>15062121127</v>
      </c>
      <c r="F45" s="2">
        <v>11</v>
      </c>
      <c r="G45" s="2">
        <v>27</v>
      </c>
      <c r="H45" s="4">
        <v>76</v>
      </c>
      <c r="I45" s="2">
        <v>0</v>
      </c>
      <c r="J45" s="2">
        <f t="shared" si="6"/>
        <v>76</v>
      </c>
    </row>
    <row r="46" spans="1:10" ht="15" customHeight="1">
      <c r="A46" s="3" t="s">
        <v>9</v>
      </c>
      <c r="B46" s="3" t="str">
        <f>"郝娜"</f>
        <v>郝娜</v>
      </c>
      <c r="C46" s="3" t="str">
        <f t="shared" si="5"/>
        <v>女</v>
      </c>
      <c r="D46" s="3" t="str">
        <f>"汉族"</f>
        <v>汉族</v>
      </c>
      <c r="E46" s="3" t="str">
        <f>"15062121020"</f>
        <v>15062121020</v>
      </c>
      <c r="F46" s="2">
        <v>10</v>
      </c>
      <c r="G46" s="2">
        <v>20</v>
      </c>
      <c r="H46" s="4">
        <v>75.5</v>
      </c>
      <c r="I46" s="2">
        <v>0</v>
      </c>
      <c r="J46" s="2">
        <f t="shared" si="6"/>
        <v>75.5</v>
      </c>
    </row>
    <row r="47" spans="1:10" ht="15" customHeight="1">
      <c r="A47" s="3" t="s">
        <v>9</v>
      </c>
      <c r="B47" s="3" t="str">
        <f>"杨红丽"</f>
        <v>杨红丽</v>
      </c>
      <c r="C47" s="3" t="str">
        <f t="shared" si="5"/>
        <v>女</v>
      </c>
      <c r="D47" s="3" t="str">
        <f>"汉族"</f>
        <v>汉族</v>
      </c>
      <c r="E47" s="3" t="str">
        <f>"15062120917"</f>
        <v>15062120917</v>
      </c>
      <c r="F47" s="2">
        <v>9</v>
      </c>
      <c r="G47" s="2">
        <v>17</v>
      </c>
      <c r="H47" s="4">
        <v>73.5</v>
      </c>
      <c r="I47" s="2">
        <v>0</v>
      </c>
      <c r="J47" s="2">
        <f t="shared" si="6"/>
        <v>73.5</v>
      </c>
    </row>
    <row r="48" spans="1:10" ht="15" customHeight="1">
      <c r="A48" s="3" t="s">
        <v>9</v>
      </c>
      <c r="B48" s="3" t="str">
        <f>"杜星星"</f>
        <v>杜星星</v>
      </c>
      <c r="C48" s="3" t="str">
        <f t="shared" si="5"/>
        <v>女</v>
      </c>
      <c r="D48" s="3" t="str">
        <f>"蒙古族"</f>
        <v>蒙古族</v>
      </c>
      <c r="E48" s="3" t="str">
        <f>"15062121308"</f>
        <v>15062121308</v>
      </c>
      <c r="F48" s="2">
        <v>13</v>
      </c>
      <c r="G48" s="2">
        <v>8</v>
      </c>
      <c r="H48" s="4">
        <v>70.5</v>
      </c>
      <c r="I48" s="2">
        <v>2.5</v>
      </c>
      <c r="J48" s="2">
        <f t="shared" si="6"/>
        <v>73</v>
      </c>
    </row>
    <row r="49" spans="1:10" ht="15" customHeight="1">
      <c r="A49" s="3" t="s">
        <v>9</v>
      </c>
      <c r="B49" s="3" t="str">
        <f>"郭瑞丽"</f>
        <v>郭瑞丽</v>
      </c>
      <c r="C49" s="3" t="str">
        <f t="shared" si="5"/>
        <v>女</v>
      </c>
      <c r="D49" s="3" t="str">
        <f aca="true" t="shared" si="7" ref="D49:D55">"汉族"</f>
        <v>汉族</v>
      </c>
      <c r="E49" s="3" t="str">
        <f>"15062120607"</f>
        <v>15062120607</v>
      </c>
      <c r="F49" s="2">
        <v>6</v>
      </c>
      <c r="G49" s="2">
        <v>7</v>
      </c>
      <c r="H49" s="4">
        <v>73</v>
      </c>
      <c r="I49" s="2">
        <v>0</v>
      </c>
      <c r="J49" s="2">
        <f t="shared" si="6"/>
        <v>73</v>
      </c>
    </row>
    <row r="50" spans="1:10" ht="15" customHeight="1">
      <c r="A50" s="3" t="s">
        <v>9</v>
      </c>
      <c r="B50" s="3" t="str">
        <f>"赵雨婷"</f>
        <v>赵雨婷</v>
      </c>
      <c r="C50" s="3" t="str">
        <f t="shared" si="5"/>
        <v>女</v>
      </c>
      <c r="D50" s="3" t="str">
        <f t="shared" si="7"/>
        <v>汉族</v>
      </c>
      <c r="E50" s="3" t="str">
        <f>"15062121407"</f>
        <v>15062121407</v>
      </c>
      <c r="F50" s="2">
        <v>14</v>
      </c>
      <c r="G50" s="2">
        <v>7</v>
      </c>
      <c r="H50" s="4">
        <v>72.5</v>
      </c>
      <c r="I50" s="2">
        <v>0</v>
      </c>
      <c r="J50" s="2">
        <f t="shared" si="6"/>
        <v>72.5</v>
      </c>
    </row>
    <row r="51" spans="1:10" ht="15" customHeight="1">
      <c r="A51" s="3" t="s">
        <v>9</v>
      </c>
      <c r="B51" s="3" t="str">
        <f>"牛芬"</f>
        <v>牛芬</v>
      </c>
      <c r="C51" s="3" t="str">
        <f t="shared" si="5"/>
        <v>女</v>
      </c>
      <c r="D51" s="3" t="str">
        <f t="shared" si="7"/>
        <v>汉族</v>
      </c>
      <c r="E51" s="3" t="str">
        <f>"15062120905"</f>
        <v>15062120905</v>
      </c>
      <c r="F51" s="2">
        <v>9</v>
      </c>
      <c r="G51" s="2">
        <v>5</v>
      </c>
      <c r="H51" s="4">
        <v>72</v>
      </c>
      <c r="I51" s="2">
        <v>0</v>
      </c>
      <c r="J51" s="2">
        <f t="shared" si="6"/>
        <v>72</v>
      </c>
    </row>
    <row r="52" spans="1:10" ht="15" customHeight="1">
      <c r="A52" s="3" t="s">
        <v>9</v>
      </c>
      <c r="B52" s="3" t="str">
        <f>"侯倩"</f>
        <v>侯倩</v>
      </c>
      <c r="C52" s="3" t="str">
        <f t="shared" si="5"/>
        <v>女</v>
      </c>
      <c r="D52" s="3" t="str">
        <f t="shared" si="7"/>
        <v>汉族</v>
      </c>
      <c r="E52" s="3" t="str">
        <f>"15062120829"</f>
        <v>15062120829</v>
      </c>
      <c r="F52" s="2">
        <v>8</v>
      </c>
      <c r="G52" s="2">
        <v>29</v>
      </c>
      <c r="H52" s="4">
        <v>71.5</v>
      </c>
      <c r="I52" s="2">
        <v>0</v>
      </c>
      <c r="J52" s="2">
        <f t="shared" si="6"/>
        <v>71.5</v>
      </c>
    </row>
    <row r="53" spans="1:10" ht="15" customHeight="1">
      <c r="A53" s="3" t="s">
        <v>9</v>
      </c>
      <c r="B53" s="3" t="str">
        <f>"韩雅嫒"</f>
        <v>韩雅嫒</v>
      </c>
      <c r="C53" s="3" t="str">
        <f t="shared" si="5"/>
        <v>女</v>
      </c>
      <c r="D53" s="3" t="str">
        <f t="shared" si="7"/>
        <v>汉族</v>
      </c>
      <c r="E53" s="3" t="str">
        <f>"15062121025"</f>
        <v>15062121025</v>
      </c>
      <c r="F53" s="2">
        <v>10</v>
      </c>
      <c r="G53" s="2">
        <v>25</v>
      </c>
      <c r="H53" s="4">
        <v>71.5</v>
      </c>
      <c r="I53" s="2">
        <v>0</v>
      </c>
      <c r="J53" s="2">
        <f t="shared" si="6"/>
        <v>71.5</v>
      </c>
    </row>
    <row r="54" spans="1:10" ht="15" customHeight="1">
      <c r="A54" s="3" t="s">
        <v>9</v>
      </c>
      <c r="B54" s="3" t="str">
        <f>"崔惠"</f>
        <v>崔惠</v>
      </c>
      <c r="C54" s="3" t="str">
        <f t="shared" si="5"/>
        <v>女</v>
      </c>
      <c r="D54" s="3" t="str">
        <f t="shared" si="7"/>
        <v>汉族</v>
      </c>
      <c r="E54" s="3" t="str">
        <f>"15062120615"</f>
        <v>15062120615</v>
      </c>
      <c r="F54" s="2">
        <v>6</v>
      </c>
      <c r="G54" s="2">
        <v>15</v>
      </c>
      <c r="H54" s="4">
        <v>71</v>
      </c>
      <c r="I54" s="2">
        <v>0</v>
      </c>
      <c r="J54" s="2">
        <f t="shared" si="6"/>
        <v>71</v>
      </c>
    </row>
    <row r="55" spans="1:10" ht="15" customHeight="1">
      <c r="A55" s="3" t="s">
        <v>9</v>
      </c>
      <c r="B55" s="3" t="str">
        <f>"白改奋"</f>
        <v>白改奋</v>
      </c>
      <c r="C55" s="3" t="str">
        <f t="shared" si="5"/>
        <v>女</v>
      </c>
      <c r="D55" s="3" t="str">
        <f t="shared" si="7"/>
        <v>汉族</v>
      </c>
      <c r="E55" s="3" t="str">
        <f>"15062120705"</f>
        <v>15062120705</v>
      </c>
      <c r="F55" s="2">
        <v>7</v>
      </c>
      <c r="G55" s="2">
        <v>5</v>
      </c>
      <c r="H55" s="4">
        <v>71</v>
      </c>
      <c r="I55" s="2">
        <v>0</v>
      </c>
      <c r="J55" s="2">
        <f t="shared" si="6"/>
        <v>71</v>
      </c>
    </row>
    <row r="56" spans="1:10" ht="15" customHeight="1">
      <c r="A56" s="3" t="s">
        <v>9</v>
      </c>
      <c r="B56" s="3" t="str">
        <f>"侯银瑞"</f>
        <v>侯银瑞</v>
      </c>
      <c r="C56" s="3" t="str">
        <f t="shared" si="5"/>
        <v>女</v>
      </c>
      <c r="D56" s="3" t="str">
        <f>"蒙古族"</f>
        <v>蒙古族</v>
      </c>
      <c r="E56" s="3" t="str">
        <f>"15062120822"</f>
        <v>15062120822</v>
      </c>
      <c r="F56" s="2">
        <v>8</v>
      </c>
      <c r="G56" s="2">
        <v>22</v>
      </c>
      <c r="H56" s="4">
        <v>67</v>
      </c>
      <c r="I56" s="2">
        <v>2.5</v>
      </c>
      <c r="J56" s="2">
        <f t="shared" si="6"/>
        <v>69.5</v>
      </c>
    </row>
    <row r="57" spans="1:10" ht="15" customHeight="1">
      <c r="A57" s="3" t="s">
        <v>9</v>
      </c>
      <c r="B57" s="3" t="str">
        <f>"闫蓉"</f>
        <v>闫蓉</v>
      </c>
      <c r="C57" s="3" t="str">
        <f t="shared" si="5"/>
        <v>女</v>
      </c>
      <c r="D57" s="3" t="str">
        <f>"汉族"</f>
        <v>汉族</v>
      </c>
      <c r="E57" s="3" t="str">
        <f>"15062120830"</f>
        <v>15062120830</v>
      </c>
      <c r="F57" s="2">
        <v>8</v>
      </c>
      <c r="G57" s="2">
        <v>30</v>
      </c>
      <c r="H57" s="4">
        <v>69.5</v>
      </c>
      <c r="I57" s="2">
        <v>0</v>
      </c>
      <c r="J57" s="2">
        <f t="shared" si="6"/>
        <v>69.5</v>
      </c>
    </row>
    <row r="58" spans="1:10" ht="15" customHeight="1">
      <c r="A58" s="3" t="s">
        <v>9</v>
      </c>
      <c r="B58" s="3" t="str">
        <f>"薛瑞"</f>
        <v>薛瑞</v>
      </c>
      <c r="C58" s="3" t="str">
        <f t="shared" si="5"/>
        <v>女</v>
      </c>
      <c r="D58" s="3" t="str">
        <f>"汉族"</f>
        <v>汉族</v>
      </c>
      <c r="E58" s="3" t="str">
        <f>"15062120912"</f>
        <v>15062120912</v>
      </c>
      <c r="F58" s="2">
        <v>9</v>
      </c>
      <c r="G58" s="2">
        <v>12</v>
      </c>
      <c r="H58" s="4">
        <v>69</v>
      </c>
      <c r="I58" s="2">
        <v>0</v>
      </c>
      <c r="J58" s="2">
        <f t="shared" si="6"/>
        <v>69</v>
      </c>
    </row>
    <row r="59" spans="1:10" ht="15" customHeight="1">
      <c r="A59" s="3" t="s">
        <v>9</v>
      </c>
      <c r="B59" s="3" t="str">
        <f>"郝丽雪"</f>
        <v>郝丽雪</v>
      </c>
      <c r="C59" s="3" t="str">
        <f t="shared" si="5"/>
        <v>女</v>
      </c>
      <c r="D59" s="3" t="str">
        <f>"汉族"</f>
        <v>汉族</v>
      </c>
      <c r="E59" s="3" t="str">
        <f>"15062121216"</f>
        <v>15062121216</v>
      </c>
      <c r="F59" s="2">
        <v>12</v>
      </c>
      <c r="G59" s="2">
        <v>16</v>
      </c>
      <c r="H59" s="4">
        <v>69</v>
      </c>
      <c r="I59" s="2">
        <v>0</v>
      </c>
      <c r="J59" s="2">
        <f t="shared" si="6"/>
        <v>69</v>
      </c>
    </row>
    <row r="60" spans="1:10" ht="15" customHeight="1">
      <c r="A60" s="3" t="s">
        <v>9</v>
      </c>
      <c r="B60" s="3" t="str">
        <f>"李敏"</f>
        <v>李敏</v>
      </c>
      <c r="C60" s="3" t="str">
        <f t="shared" si="5"/>
        <v>女</v>
      </c>
      <c r="D60" s="3" t="str">
        <f>"汉族"</f>
        <v>汉族</v>
      </c>
      <c r="E60" s="3" t="str">
        <f>"15062121325"</f>
        <v>15062121325</v>
      </c>
      <c r="F60" s="2">
        <v>13</v>
      </c>
      <c r="G60" s="2">
        <v>25</v>
      </c>
      <c r="H60" s="4">
        <v>69</v>
      </c>
      <c r="I60" s="2">
        <v>0</v>
      </c>
      <c r="J60" s="2">
        <f t="shared" si="6"/>
        <v>69</v>
      </c>
    </row>
    <row r="61" spans="1:10" ht="15" customHeight="1">
      <c r="A61" s="3" t="s">
        <v>21</v>
      </c>
      <c r="B61" s="3" t="str">
        <f>"多兰"</f>
        <v>多兰</v>
      </c>
      <c r="C61" s="3" t="str">
        <f aca="true" t="shared" si="8" ref="C61:C72">"女"</f>
        <v>女</v>
      </c>
      <c r="D61" s="3" t="str">
        <f aca="true" t="shared" si="9" ref="D61:D76">"蒙古族"</f>
        <v>蒙古族</v>
      </c>
      <c r="E61" s="3" t="str">
        <f>"15062131603"</f>
        <v>15062131603</v>
      </c>
      <c r="F61" s="2">
        <v>16</v>
      </c>
      <c r="G61" s="2">
        <v>3</v>
      </c>
      <c r="H61" s="4">
        <v>59.5</v>
      </c>
      <c r="I61" s="2">
        <v>2.5</v>
      </c>
      <c r="J61" s="2">
        <f aca="true" t="shared" si="10" ref="J61:J76">H61+I61</f>
        <v>62</v>
      </c>
    </row>
    <row r="62" spans="1:10" ht="15" customHeight="1">
      <c r="A62" s="3" t="s">
        <v>21</v>
      </c>
      <c r="B62" s="3" t="str">
        <f>"吉嘎苏"</f>
        <v>吉嘎苏</v>
      </c>
      <c r="C62" s="3" t="str">
        <f t="shared" si="8"/>
        <v>女</v>
      </c>
      <c r="D62" s="3" t="str">
        <f t="shared" si="9"/>
        <v>蒙古族</v>
      </c>
      <c r="E62" s="3" t="str">
        <f>"15062131514"</f>
        <v>15062131514</v>
      </c>
      <c r="F62" s="2">
        <v>15</v>
      </c>
      <c r="G62" s="2">
        <v>14</v>
      </c>
      <c r="H62" s="4">
        <v>50</v>
      </c>
      <c r="I62" s="2">
        <v>2.5</v>
      </c>
      <c r="J62" s="2">
        <f t="shared" si="10"/>
        <v>52.5</v>
      </c>
    </row>
    <row r="63" spans="1:10" ht="15" customHeight="1">
      <c r="A63" s="3" t="s">
        <v>21</v>
      </c>
      <c r="B63" s="3" t="str">
        <f>"乌东其其格"</f>
        <v>乌东其其格</v>
      </c>
      <c r="C63" s="3" t="str">
        <f t="shared" si="8"/>
        <v>女</v>
      </c>
      <c r="D63" s="3" t="str">
        <f t="shared" si="9"/>
        <v>蒙古族</v>
      </c>
      <c r="E63" s="3" t="str">
        <f>"15062131508"</f>
        <v>15062131508</v>
      </c>
      <c r="F63" s="2">
        <v>15</v>
      </c>
      <c r="G63" s="2">
        <v>8</v>
      </c>
      <c r="H63" s="4">
        <v>49</v>
      </c>
      <c r="I63" s="2">
        <v>2.5</v>
      </c>
      <c r="J63" s="2">
        <f t="shared" si="10"/>
        <v>51.5</v>
      </c>
    </row>
    <row r="64" spans="1:10" ht="15" customHeight="1">
      <c r="A64" s="3" t="s">
        <v>21</v>
      </c>
      <c r="B64" s="3" t="str">
        <f>"依日贵"</f>
        <v>依日贵</v>
      </c>
      <c r="C64" s="3" t="str">
        <f t="shared" si="8"/>
        <v>女</v>
      </c>
      <c r="D64" s="3" t="str">
        <f t="shared" si="9"/>
        <v>蒙古族</v>
      </c>
      <c r="E64" s="3" t="str">
        <f>"15062131512"</f>
        <v>15062131512</v>
      </c>
      <c r="F64" s="2">
        <v>15</v>
      </c>
      <c r="G64" s="2">
        <v>12</v>
      </c>
      <c r="H64" s="4">
        <v>44.5</v>
      </c>
      <c r="I64" s="2">
        <v>2.5</v>
      </c>
      <c r="J64" s="2">
        <f t="shared" si="10"/>
        <v>47</v>
      </c>
    </row>
    <row r="65" spans="1:10" ht="15" customHeight="1">
      <c r="A65" s="3" t="s">
        <v>21</v>
      </c>
      <c r="B65" s="3" t="str">
        <f>"斯庆如拉玛"</f>
        <v>斯庆如拉玛</v>
      </c>
      <c r="C65" s="3" t="str">
        <f t="shared" si="8"/>
        <v>女</v>
      </c>
      <c r="D65" s="3" t="str">
        <f t="shared" si="9"/>
        <v>蒙古族</v>
      </c>
      <c r="E65" s="3" t="str">
        <f>"15062131605"</f>
        <v>15062131605</v>
      </c>
      <c r="F65" s="2">
        <v>16</v>
      </c>
      <c r="G65" s="2">
        <v>5</v>
      </c>
      <c r="H65" s="4">
        <v>42.5</v>
      </c>
      <c r="I65" s="2">
        <v>2.5</v>
      </c>
      <c r="J65" s="2">
        <f t="shared" si="10"/>
        <v>45</v>
      </c>
    </row>
    <row r="66" spans="1:10" ht="15" customHeight="1">
      <c r="A66" s="3" t="s">
        <v>21</v>
      </c>
      <c r="B66" s="3" t="str">
        <f>"希尼特格乐"</f>
        <v>希尼特格乐</v>
      </c>
      <c r="C66" s="3" t="str">
        <f t="shared" si="8"/>
        <v>女</v>
      </c>
      <c r="D66" s="3" t="str">
        <f t="shared" si="9"/>
        <v>蒙古族</v>
      </c>
      <c r="E66" s="3" t="str">
        <f>"15062131601"</f>
        <v>15062131601</v>
      </c>
      <c r="F66" s="2">
        <v>16</v>
      </c>
      <c r="G66" s="2">
        <v>1</v>
      </c>
      <c r="H66" s="4">
        <v>41.5</v>
      </c>
      <c r="I66" s="2">
        <v>2.5</v>
      </c>
      <c r="J66" s="2">
        <f t="shared" si="10"/>
        <v>44</v>
      </c>
    </row>
    <row r="67" spans="1:10" ht="15" customHeight="1">
      <c r="A67" s="3" t="s">
        <v>21</v>
      </c>
      <c r="B67" s="3" t="str">
        <f>"特日格乐"</f>
        <v>特日格乐</v>
      </c>
      <c r="C67" s="3" t="str">
        <f t="shared" si="8"/>
        <v>女</v>
      </c>
      <c r="D67" s="3" t="str">
        <f t="shared" si="9"/>
        <v>蒙古族</v>
      </c>
      <c r="E67" s="3" t="str">
        <f>"15062131505"</f>
        <v>15062131505</v>
      </c>
      <c r="F67" s="2">
        <v>15</v>
      </c>
      <c r="G67" s="2">
        <v>5</v>
      </c>
      <c r="H67" s="4">
        <v>39.5</v>
      </c>
      <c r="I67" s="2">
        <v>2.5</v>
      </c>
      <c r="J67" s="2">
        <f t="shared" si="10"/>
        <v>42</v>
      </c>
    </row>
    <row r="68" spans="1:10" ht="15" customHeight="1">
      <c r="A68" s="3" t="s">
        <v>21</v>
      </c>
      <c r="B68" s="3" t="str">
        <f>"辛小梅"</f>
        <v>辛小梅</v>
      </c>
      <c r="C68" s="3" t="str">
        <f t="shared" si="8"/>
        <v>女</v>
      </c>
      <c r="D68" s="3" t="str">
        <f t="shared" si="9"/>
        <v>蒙古族</v>
      </c>
      <c r="E68" s="3" t="str">
        <f>"15062131510"</f>
        <v>15062131510</v>
      </c>
      <c r="F68" s="2">
        <v>15</v>
      </c>
      <c r="G68" s="2">
        <v>10</v>
      </c>
      <c r="H68" s="4">
        <v>39.5</v>
      </c>
      <c r="I68" s="2">
        <v>2.5</v>
      </c>
      <c r="J68" s="2">
        <f t="shared" si="10"/>
        <v>42</v>
      </c>
    </row>
    <row r="69" spans="1:10" ht="15" customHeight="1">
      <c r="A69" s="3" t="s">
        <v>21</v>
      </c>
      <c r="B69" s="3" t="str">
        <f>"萨仁格日乐"</f>
        <v>萨仁格日乐</v>
      </c>
      <c r="C69" s="3" t="str">
        <f t="shared" si="8"/>
        <v>女</v>
      </c>
      <c r="D69" s="3" t="str">
        <f t="shared" si="9"/>
        <v>蒙古族</v>
      </c>
      <c r="E69" s="3" t="str">
        <f>"15062131501"</f>
        <v>15062131501</v>
      </c>
      <c r="F69" s="2">
        <v>15</v>
      </c>
      <c r="G69" s="2">
        <v>1</v>
      </c>
      <c r="H69" s="4">
        <v>37.5</v>
      </c>
      <c r="I69" s="2">
        <v>2.5</v>
      </c>
      <c r="J69" s="2">
        <f t="shared" si="10"/>
        <v>40</v>
      </c>
    </row>
    <row r="70" spans="1:10" ht="15" customHeight="1">
      <c r="A70" s="3" t="s">
        <v>21</v>
      </c>
      <c r="B70" s="3" t="str">
        <f>"米得克"</f>
        <v>米得克</v>
      </c>
      <c r="C70" s="3" t="str">
        <f t="shared" si="8"/>
        <v>女</v>
      </c>
      <c r="D70" s="3" t="str">
        <f t="shared" si="9"/>
        <v>蒙古族</v>
      </c>
      <c r="E70" s="3" t="str">
        <f>"15062131504"</f>
        <v>15062131504</v>
      </c>
      <c r="F70" s="2">
        <v>15</v>
      </c>
      <c r="G70" s="2">
        <v>4</v>
      </c>
      <c r="H70" s="4">
        <v>36</v>
      </c>
      <c r="I70" s="2">
        <v>2.5</v>
      </c>
      <c r="J70" s="2">
        <f t="shared" si="10"/>
        <v>38.5</v>
      </c>
    </row>
    <row r="71" spans="1:10" ht="15" customHeight="1">
      <c r="A71" s="3" t="s">
        <v>21</v>
      </c>
      <c r="B71" s="3" t="str">
        <f>"乌雅罕"</f>
        <v>乌雅罕</v>
      </c>
      <c r="C71" s="3" t="str">
        <f t="shared" si="8"/>
        <v>女</v>
      </c>
      <c r="D71" s="3" t="str">
        <f t="shared" si="9"/>
        <v>蒙古族</v>
      </c>
      <c r="E71" s="3" t="str">
        <f>"15062131506"</f>
        <v>15062131506</v>
      </c>
      <c r="F71" s="2">
        <v>15</v>
      </c>
      <c r="G71" s="2">
        <v>6</v>
      </c>
      <c r="H71" s="5">
        <v>36</v>
      </c>
      <c r="I71" s="2">
        <v>2.5</v>
      </c>
      <c r="J71" s="2">
        <f t="shared" si="10"/>
        <v>38.5</v>
      </c>
    </row>
    <row r="72" spans="1:10" ht="15" customHeight="1">
      <c r="A72" s="3" t="s">
        <v>21</v>
      </c>
      <c r="B72" s="3" t="str">
        <f>"乌云塔娜"</f>
        <v>乌云塔娜</v>
      </c>
      <c r="C72" s="3" t="str">
        <f t="shared" si="8"/>
        <v>女</v>
      </c>
      <c r="D72" s="3" t="str">
        <f t="shared" si="9"/>
        <v>蒙古族</v>
      </c>
      <c r="E72" s="3" t="str">
        <f>"15062131513"</f>
        <v>15062131513</v>
      </c>
      <c r="F72" s="2">
        <v>15</v>
      </c>
      <c r="G72" s="2">
        <v>13</v>
      </c>
      <c r="H72" s="4">
        <v>35</v>
      </c>
      <c r="I72" s="2">
        <v>2.5</v>
      </c>
      <c r="J72" s="2">
        <f t="shared" si="10"/>
        <v>37.5</v>
      </c>
    </row>
    <row r="73" spans="1:10" ht="15" customHeight="1">
      <c r="A73" s="3" t="s">
        <v>21</v>
      </c>
      <c r="B73" s="3" t="str">
        <f>"额登巴特尔"</f>
        <v>额登巴特尔</v>
      </c>
      <c r="C73" s="3" t="str">
        <f>"男"</f>
        <v>男</v>
      </c>
      <c r="D73" s="3" t="str">
        <f t="shared" si="9"/>
        <v>蒙古族</v>
      </c>
      <c r="E73" s="3" t="str">
        <f>"15062131502"</f>
        <v>15062131502</v>
      </c>
      <c r="F73" s="2">
        <v>15</v>
      </c>
      <c r="G73" s="2">
        <v>2</v>
      </c>
      <c r="H73" s="5">
        <v>34</v>
      </c>
      <c r="I73" s="2">
        <v>2.5</v>
      </c>
      <c r="J73" s="2">
        <f t="shared" si="10"/>
        <v>36.5</v>
      </c>
    </row>
    <row r="74" spans="1:10" ht="15" customHeight="1">
      <c r="A74" s="3" t="s">
        <v>21</v>
      </c>
      <c r="B74" s="3" t="str">
        <f>"呼和格"</f>
        <v>呼和格</v>
      </c>
      <c r="C74" s="3" t="str">
        <f>"女"</f>
        <v>女</v>
      </c>
      <c r="D74" s="3" t="str">
        <f t="shared" si="9"/>
        <v>蒙古族</v>
      </c>
      <c r="E74" s="3" t="str">
        <f>"15062131503"</f>
        <v>15062131503</v>
      </c>
      <c r="F74" s="2">
        <v>15</v>
      </c>
      <c r="G74" s="2">
        <v>3</v>
      </c>
      <c r="H74" s="4">
        <v>30.5</v>
      </c>
      <c r="I74" s="2">
        <v>2.5</v>
      </c>
      <c r="J74" s="2">
        <f t="shared" si="10"/>
        <v>33</v>
      </c>
    </row>
    <row r="75" spans="1:10" ht="15" customHeight="1">
      <c r="A75" s="3" t="s">
        <v>21</v>
      </c>
      <c r="B75" s="3" t="str">
        <f>"乌东高娃"</f>
        <v>乌东高娃</v>
      </c>
      <c r="C75" s="3" t="str">
        <f>"女"</f>
        <v>女</v>
      </c>
      <c r="D75" s="3" t="str">
        <f t="shared" si="9"/>
        <v>蒙古族</v>
      </c>
      <c r="E75" s="3" t="str">
        <f>"15062131604"</f>
        <v>15062131604</v>
      </c>
      <c r="F75" s="2">
        <v>16</v>
      </c>
      <c r="G75" s="2">
        <v>4</v>
      </c>
      <c r="H75" s="4">
        <v>25</v>
      </c>
      <c r="I75" s="2">
        <v>2.5</v>
      </c>
      <c r="J75" s="2">
        <f t="shared" si="10"/>
        <v>27.5</v>
      </c>
    </row>
    <row r="76" spans="1:10" ht="15" customHeight="1">
      <c r="A76" s="3" t="s">
        <v>21</v>
      </c>
      <c r="B76" s="3" t="str">
        <f>"乌力吉德力格尔"</f>
        <v>乌力吉德力格尔</v>
      </c>
      <c r="C76" s="3" t="str">
        <f>"男"</f>
        <v>男</v>
      </c>
      <c r="D76" s="3" t="str">
        <f t="shared" si="9"/>
        <v>蒙古族</v>
      </c>
      <c r="E76" s="3" t="str">
        <f>"15062131507"</f>
        <v>15062131507</v>
      </c>
      <c r="F76" s="2">
        <v>15</v>
      </c>
      <c r="G76" s="2">
        <v>7</v>
      </c>
      <c r="H76" s="4">
        <v>20</v>
      </c>
      <c r="I76" s="2">
        <v>2.5</v>
      </c>
      <c r="J76" s="2">
        <f t="shared" si="10"/>
        <v>22.5</v>
      </c>
    </row>
    <row r="77" spans="1:10" ht="15" customHeight="1">
      <c r="A77" s="3" t="s">
        <v>13</v>
      </c>
      <c r="B77" s="9" t="str">
        <f>"白秀花"</f>
        <v>白秀花</v>
      </c>
      <c r="C77" s="3" t="str">
        <f>"女"</f>
        <v>女</v>
      </c>
      <c r="D77" s="3" t="str">
        <f aca="true" t="shared" si="11" ref="D77:D88">"蒙古族"</f>
        <v>蒙古族</v>
      </c>
      <c r="E77" s="3" t="str">
        <f>"15062141612"</f>
        <v>15062141612</v>
      </c>
      <c r="F77" s="2">
        <v>16</v>
      </c>
      <c r="G77" s="2">
        <v>12</v>
      </c>
      <c r="H77" s="4">
        <v>65</v>
      </c>
      <c r="I77" s="2">
        <v>2.5</v>
      </c>
      <c r="J77" s="2">
        <f aca="true" t="shared" si="12" ref="J77:J88">I77+H77</f>
        <v>67.5</v>
      </c>
    </row>
    <row r="78" spans="1:10" ht="15" customHeight="1">
      <c r="A78" s="3" t="s">
        <v>13</v>
      </c>
      <c r="B78" s="9" t="str">
        <f>"塔娜"</f>
        <v>塔娜</v>
      </c>
      <c r="C78" s="3" t="str">
        <f>"女"</f>
        <v>女</v>
      </c>
      <c r="D78" s="3" t="str">
        <f t="shared" si="11"/>
        <v>蒙古族</v>
      </c>
      <c r="E78" s="3" t="str">
        <f>"15062141627"</f>
        <v>15062141627</v>
      </c>
      <c r="F78" s="2">
        <v>16</v>
      </c>
      <c r="G78" s="2">
        <v>27</v>
      </c>
      <c r="H78" s="4">
        <v>53.5</v>
      </c>
      <c r="I78" s="2">
        <v>2.5</v>
      </c>
      <c r="J78" s="2">
        <f t="shared" si="12"/>
        <v>56</v>
      </c>
    </row>
    <row r="79" spans="1:10" ht="15" customHeight="1">
      <c r="A79" s="3" t="s">
        <v>13</v>
      </c>
      <c r="B79" s="9" t="str">
        <f>"苏力德"</f>
        <v>苏力德</v>
      </c>
      <c r="C79" s="3" t="str">
        <f>"女"</f>
        <v>女</v>
      </c>
      <c r="D79" s="3" t="str">
        <f t="shared" si="11"/>
        <v>蒙古族</v>
      </c>
      <c r="E79" s="3" t="str">
        <f>"15062141630"</f>
        <v>15062141630</v>
      </c>
      <c r="F79" s="2">
        <v>16</v>
      </c>
      <c r="G79" s="2">
        <v>30</v>
      </c>
      <c r="H79" s="4">
        <v>51</v>
      </c>
      <c r="I79" s="2">
        <v>2.5</v>
      </c>
      <c r="J79" s="2">
        <f t="shared" si="12"/>
        <v>53.5</v>
      </c>
    </row>
    <row r="80" spans="1:10" ht="15" customHeight="1">
      <c r="A80" s="3" t="s">
        <v>13</v>
      </c>
      <c r="B80" s="9" t="str">
        <f>"王海君"</f>
        <v>王海君</v>
      </c>
      <c r="C80" s="3" t="str">
        <f>"男"</f>
        <v>男</v>
      </c>
      <c r="D80" s="3" t="str">
        <f t="shared" si="11"/>
        <v>蒙古族</v>
      </c>
      <c r="E80" s="3" t="str">
        <f>"15062141618"</f>
        <v>15062141618</v>
      </c>
      <c r="F80" s="2">
        <v>16</v>
      </c>
      <c r="G80" s="2">
        <v>18</v>
      </c>
      <c r="H80" s="4">
        <v>50</v>
      </c>
      <c r="I80" s="2">
        <v>2.5</v>
      </c>
      <c r="J80" s="2">
        <f t="shared" si="12"/>
        <v>52.5</v>
      </c>
    </row>
    <row r="81" spans="1:10" ht="15" customHeight="1">
      <c r="A81" s="3" t="s">
        <v>13</v>
      </c>
      <c r="B81" s="9" t="str">
        <f>"白海林"</f>
        <v>白海林</v>
      </c>
      <c r="C81" s="3" t="str">
        <f>"男"</f>
        <v>男</v>
      </c>
      <c r="D81" s="3" t="str">
        <f t="shared" si="11"/>
        <v>蒙古族</v>
      </c>
      <c r="E81" s="3" t="str">
        <f>"15062141616"</f>
        <v>15062141616</v>
      </c>
      <c r="F81" s="2">
        <v>16</v>
      </c>
      <c r="G81" s="2">
        <v>16</v>
      </c>
      <c r="H81" s="4">
        <v>45.5</v>
      </c>
      <c r="I81" s="2">
        <v>2.5</v>
      </c>
      <c r="J81" s="2">
        <f t="shared" si="12"/>
        <v>48</v>
      </c>
    </row>
    <row r="82" spans="1:10" ht="15" customHeight="1">
      <c r="A82" s="3" t="s">
        <v>13</v>
      </c>
      <c r="B82" s="9" t="str">
        <f>"海日罕"</f>
        <v>海日罕</v>
      </c>
      <c r="C82" s="3" t="str">
        <f aca="true" t="shared" si="13" ref="C82:C88">"女"</f>
        <v>女</v>
      </c>
      <c r="D82" s="3" t="str">
        <f t="shared" si="11"/>
        <v>蒙古族</v>
      </c>
      <c r="E82" s="3" t="str">
        <f>"15062141623"</f>
        <v>15062141623</v>
      </c>
      <c r="F82" s="2">
        <v>16</v>
      </c>
      <c r="G82" s="2">
        <v>23</v>
      </c>
      <c r="H82" s="4">
        <v>44.5</v>
      </c>
      <c r="I82" s="2">
        <v>2.5</v>
      </c>
      <c r="J82" s="2">
        <f t="shared" si="12"/>
        <v>47</v>
      </c>
    </row>
    <row r="83" spans="1:10" ht="15" customHeight="1">
      <c r="A83" s="3" t="s">
        <v>13</v>
      </c>
      <c r="B83" s="9" t="str">
        <f>"常梅花"</f>
        <v>常梅花</v>
      </c>
      <c r="C83" s="3" t="str">
        <f t="shared" si="13"/>
        <v>女</v>
      </c>
      <c r="D83" s="3" t="str">
        <f t="shared" si="11"/>
        <v>蒙古族</v>
      </c>
      <c r="E83" s="3" t="str">
        <f>"15062141607"</f>
        <v>15062141607</v>
      </c>
      <c r="F83" s="2">
        <v>16</v>
      </c>
      <c r="G83" s="2">
        <v>7</v>
      </c>
      <c r="H83" s="4">
        <v>40.5</v>
      </c>
      <c r="I83" s="2">
        <v>2.5</v>
      </c>
      <c r="J83" s="2">
        <f t="shared" si="12"/>
        <v>43</v>
      </c>
    </row>
    <row r="84" spans="1:10" ht="15" customHeight="1">
      <c r="A84" s="3" t="s">
        <v>13</v>
      </c>
      <c r="B84" s="9" t="str">
        <f>"于小英"</f>
        <v>于小英</v>
      </c>
      <c r="C84" s="3" t="str">
        <f t="shared" si="13"/>
        <v>女</v>
      </c>
      <c r="D84" s="3" t="str">
        <f t="shared" si="11"/>
        <v>蒙古族</v>
      </c>
      <c r="E84" s="3" t="str">
        <f>"15062141614"</f>
        <v>15062141614</v>
      </c>
      <c r="F84" s="2">
        <v>16</v>
      </c>
      <c r="G84" s="2">
        <v>14</v>
      </c>
      <c r="H84" s="4">
        <v>40.5</v>
      </c>
      <c r="I84" s="2">
        <v>2.5</v>
      </c>
      <c r="J84" s="2">
        <f t="shared" si="12"/>
        <v>43</v>
      </c>
    </row>
    <row r="85" spans="1:10" ht="15" customHeight="1">
      <c r="A85" s="3" t="s">
        <v>13</v>
      </c>
      <c r="B85" s="9" t="str">
        <f>"包阿荣"</f>
        <v>包阿荣</v>
      </c>
      <c r="C85" s="3" t="str">
        <f t="shared" si="13"/>
        <v>女</v>
      </c>
      <c r="D85" s="3" t="str">
        <f t="shared" si="11"/>
        <v>蒙古族</v>
      </c>
      <c r="E85" s="3" t="str">
        <f>"15062141617"</f>
        <v>15062141617</v>
      </c>
      <c r="F85" s="2">
        <v>16</v>
      </c>
      <c r="G85" s="2">
        <v>17</v>
      </c>
      <c r="H85" s="4">
        <v>40.5</v>
      </c>
      <c r="I85" s="2">
        <v>2.5</v>
      </c>
      <c r="J85" s="2">
        <f t="shared" si="12"/>
        <v>43</v>
      </c>
    </row>
    <row r="86" spans="1:10" ht="15" customHeight="1">
      <c r="A86" s="3" t="s">
        <v>13</v>
      </c>
      <c r="B86" s="9" t="str">
        <f>"包代兄"</f>
        <v>包代兄</v>
      </c>
      <c r="C86" s="3" t="str">
        <f t="shared" si="13"/>
        <v>女</v>
      </c>
      <c r="D86" s="3" t="str">
        <f t="shared" si="11"/>
        <v>蒙古族</v>
      </c>
      <c r="E86" s="3" t="str">
        <f>"15062141626"</f>
        <v>15062141626</v>
      </c>
      <c r="F86" s="2">
        <v>16</v>
      </c>
      <c r="G86" s="2">
        <v>26</v>
      </c>
      <c r="H86" s="4">
        <v>40.5</v>
      </c>
      <c r="I86" s="2">
        <v>2.5</v>
      </c>
      <c r="J86" s="2">
        <f t="shared" si="12"/>
        <v>43</v>
      </c>
    </row>
    <row r="87" spans="1:10" ht="15" customHeight="1">
      <c r="A87" s="3" t="s">
        <v>13</v>
      </c>
      <c r="B87" s="3" t="str">
        <f>"白丽萍"</f>
        <v>白丽萍</v>
      </c>
      <c r="C87" s="3" t="str">
        <f t="shared" si="13"/>
        <v>女</v>
      </c>
      <c r="D87" s="3" t="str">
        <f t="shared" si="11"/>
        <v>蒙古族</v>
      </c>
      <c r="E87" s="3" t="str">
        <f>"15062141629"</f>
        <v>15062141629</v>
      </c>
      <c r="F87" s="2">
        <v>16</v>
      </c>
      <c r="G87" s="2">
        <v>29</v>
      </c>
      <c r="H87" s="4">
        <v>39</v>
      </c>
      <c r="I87" s="2">
        <v>2.5</v>
      </c>
      <c r="J87" s="2">
        <f t="shared" si="12"/>
        <v>41.5</v>
      </c>
    </row>
    <row r="88" spans="1:10" ht="15" customHeight="1">
      <c r="A88" s="3" t="s">
        <v>13</v>
      </c>
      <c r="B88" s="3" t="str">
        <f>"李塔娜"</f>
        <v>李塔娜</v>
      </c>
      <c r="C88" s="3" t="str">
        <f t="shared" si="13"/>
        <v>女</v>
      </c>
      <c r="D88" s="3" t="str">
        <f t="shared" si="11"/>
        <v>蒙古族</v>
      </c>
      <c r="E88" s="3" t="str">
        <f>"15062141628"</f>
        <v>15062141628</v>
      </c>
      <c r="F88" s="2">
        <v>16</v>
      </c>
      <c r="G88" s="2">
        <v>28</v>
      </c>
      <c r="H88" s="4">
        <v>38</v>
      </c>
      <c r="I88" s="2">
        <v>2.5</v>
      </c>
      <c r="J88" s="2">
        <f t="shared" si="12"/>
        <v>40.5</v>
      </c>
    </row>
    <row r="89" spans="1:10" ht="15" customHeight="1">
      <c r="A89" s="3" t="s">
        <v>12</v>
      </c>
      <c r="B89" s="3" t="str">
        <f>"石伊东"</f>
        <v>石伊东</v>
      </c>
      <c r="C89" s="3" t="str">
        <f>"男"</f>
        <v>男</v>
      </c>
      <c r="D89" s="3" t="str">
        <f>"汉族"</f>
        <v>汉族</v>
      </c>
      <c r="E89" s="3" t="str">
        <f>"15062151913"</f>
        <v>15062151913</v>
      </c>
      <c r="F89" s="2">
        <v>19</v>
      </c>
      <c r="G89" s="2">
        <v>13</v>
      </c>
      <c r="H89" s="4">
        <v>71</v>
      </c>
      <c r="I89" s="2">
        <v>0</v>
      </c>
      <c r="J89" s="2">
        <f aca="true" t="shared" si="14" ref="J89:J95">H89+I89</f>
        <v>71</v>
      </c>
    </row>
    <row r="90" spans="1:10" ht="15" customHeight="1">
      <c r="A90" s="3" t="s">
        <v>12</v>
      </c>
      <c r="B90" s="3" t="str">
        <f>"唐彦蓉"</f>
        <v>唐彦蓉</v>
      </c>
      <c r="C90" s="3" t="str">
        <f>"女"</f>
        <v>女</v>
      </c>
      <c r="D90" s="3" t="str">
        <f>"蒙古族"</f>
        <v>蒙古族</v>
      </c>
      <c r="E90" s="3" t="str">
        <f>"15062151924"</f>
        <v>15062151924</v>
      </c>
      <c r="F90" s="2">
        <v>19</v>
      </c>
      <c r="G90" s="2">
        <v>24</v>
      </c>
      <c r="H90" s="4">
        <v>63</v>
      </c>
      <c r="I90" s="2">
        <v>2.5</v>
      </c>
      <c r="J90" s="2">
        <f t="shared" si="14"/>
        <v>65.5</v>
      </c>
    </row>
    <row r="91" spans="1:10" ht="15" customHeight="1">
      <c r="A91" s="3" t="s">
        <v>12</v>
      </c>
      <c r="B91" s="3" t="str">
        <f>"贾瑞霞"</f>
        <v>贾瑞霞</v>
      </c>
      <c r="C91" s="3" t="str">
        <f>"女"</f>
        <v>女</v>
      </c>
      <c r="D91" s="3" t="str">
        <f>"汉族"</f>
        <v>汉族</v>
      </c>
      <c r="E91" s="3" t="str">
        <f>"15062151905"</f>
        <v>15062151905</v>
      </c>
      <c r="F91" s="2">
        <v>19</v>
      </c>
      <c r="G91" s="2">
        <v>5</v>
      </c>
      <c r="H91" s="4">
        <v>64</v>
      </c>
      <c r="I91" s="2">
        <v>0</v>
      </c>
      <c r="J91" s="2">
        <f t="shared" si="14"/>
        <v>64</v>
      </c>
    </row>
    <row r="92" spans="1:10" ht="15" customHeight="1">
      <c r="A92" s="3" t="s">
        <v>23</v>
      </c>
      <c r="B92" s="3" t="str">
        <f>"宋雨涵"</f>
        <v>宋雨涵</v>
      </c>
      <c r="C92" s="3" t="str">
        <f>"女"</f>
        <v>女</v>
      </c>
      <c r="D92" s="3" t="str">
        <f>"蒙古族"</f>
        <v>蒙古族</v>
      </c>
      <c r="E92" s="3" t="str">
        <f>"15062162013"</f>
        <v>15062162013</v>
      </c>
      <c r="F92" s="2">
        <v>20</v>
      </c>
      <c r="G92" s="2">
        <v>13</v>
      </c>
      <c r="H92" s="4">
        <v>67</v>
      </c>
      <c r="I92" s="2">
        <v>2.5</v>
      </c>
      <c r="J92" s="2">
        <f t="shared" si="14"/>
        <v>69.5</v>
      </c>
    </row>
    <row r="93" spans="1:10" ht="15" customHeight="1">
      <c r="A93" s="3" t="s">
        <v>16</v>
      </c>
      <c r="B93" s="3" t="str">
        <f>"王静"</f>
        <v>王静</v>
      </c>
      <c r="C93" s="3" t="str">
        <f>"女"</f>
        <v>女</v>
      </c>
      <c r="D93" s="3" t="str">
        <f>"汉族"</f>
        <v>汉族</v>
      </c>
      <c r="E93" s="3" t="str">
        <f>"15062172110"</f>
        <v>15062172110</v>
      </c>
      <c r="F93" s="2">
        <v>21</v>
      </c>
      <c r="G93" s="2">
        <v>10</v>
      </c>
      <c r="H93" s="4">
        <v>80</v>
      </c>
      <c r="I93" s="2">
        <v>0</v>
      </c>
      <c r="J93" s="2">
        <f t="shared" si="14"/>
        <v>80</v>
      </c>
    </row>
    <row r="94" spans="1:10" ht="15" customHeight="1">
      <c r="A94" s="3" t="s">
        <v>16</v>
      </c>
      <c r="B94" s="3" t="str">
        <f>"刘欣浩"</f>
        <v>刘欣浩</v>
      </c>
      <c r="C94" s="3" t="str">
        <f>"男"</f>
        <v>男</v>
      </c>
      <c r="D94" s="3" t="str">
        <f>"汉族"</f>
        <v>汉族</v>
      </c>
      <c r="E94" s="3" t="str">
        <f>"15062172016"</f>
        <v>15062172016</v>
      </c>
      <c r="F94" s="2">
        <v>20</v>
      </c>
      <c r="G94" s="2">
        <v>16</v>
      </c>
      <c r="H94" s="4">
        <v>78</v>
      </c>
      <c r="I94" s="2">
        <v>0</v>
      </c>
      <c r="J94" s="2">
        <f t="shared" si="14"/>
        <v>78</v>
      </c>
    </row>
    <row r="95" spans="1:10" ht="15" customHeight="1">
      <c r="A95" s="3" t="s">
        <v>16</v>
      </c>
      <c r="B95" s="3" t="str">
        <f>"谷荣荣"</f>
        <v>谷荣荣</v>
      </c>
      <c r="C95" s="3" t="str">
        <f>"女"</f>
        <v>女</v>
      </c>
      <c r="D95" s="3" t="str">
        <f>"蒙古族"</f>
        <v>蒙古族</v>
      </c>
      <c r="E95" s="3" t="str">
        <f>"15062172116"</f>
        <v>15062172116</v>
      </c>
      <c r="F95" s="2">
        <v>21</v>
      </c>
      <c r="G95" s="2">
        <v>16</v>
      </c>
      <c r="H95" s="4">
        <v>63</v>
      </c>
      <c r="I95" s="2">
        <v>2.5</v>
      </c>
      <c r="J95" s="2">
        <f t="shared" si="14"/>
        <v>65.5</v>
      </c>
    </row>
    <row r="96" spans="1:10" ht="15" customHeight="1">
      <c r="A96" s="3" t="s">
        <v>8</v>
      </c>
      <c r="B96" s="3" t="str">
        <f>"张鹏"</f>
        <v>张鹏</v>
      </c>
      <c r="C96" s="3" t="str">
        <f>"男"</f>
        <v>男</v>
      </c>
      <c r="D96" s="3" t="str">
        <f>"汉族"</f>
        <v>汉族</v>
      </c>
      <c r="E96" s="3" t="str">
        <f>"15062183028"</f>
        <v>15062183028</v>
      </c>
      <c r="F96" s="2">
        <v>30</v>
      </c>
      <c r="G96" s="2">
        <v>28</v>
      </c>
      <c r="H96" s="4">
        <v>84</v>
      </c>
      <c r="I96" s="2">
        <v>0</v>
      </c>
      <c r="J96" s="2">
        <f aca="true" t="shared" si="15" ref="J96:J115">H96+I96</f>
        <v>84</v>
      </c>
    </row>
    <row r="97" spans="1:10" ht="15" customHeight="1">
      <c r="A97" s="3" t="s">
        <v>8</v>
      </c>
      <c r="B97" s="3" t="str">
        <f>"陈思佳"</f>
        <v>陈思佳</v>
      </c>
      <c r="C97" s="3" t="str">
        <f aca="true" t="shared" si="16" ref="C97:C103">"女"</f>
        <v>女</v>
      </c>
      <c r="D97" s="3" t="str">
        <f>"汉族"</f>
        <v>汉族</v>
      </c>
      <c r="E97" s="3" t="str">
        <f>"15062182726"</f>
        <v>15062182726</v>
      </c>
      <c r="F97" s="2">
        <v>27</v>
      </c>
      <c r="G97" s="2">
        <v>26</v>
      </c>
      <c r="H97" s="4">
        <v>83</v>
      </c>
      <c r="I97" s="2">
        <v>0</v>
      </c>
      <c r="J97" s="2">
        <f t="shared" si="15"/>
        <v>83</v>
      </c>
    </row>
    <row r="98" spans="1:10" ht="15" customHeight="1">
      <c r="A98" s="3" t="s">
        <v>8</v>
      </c>
      <c r="B98" s="3" t="str">
        <f>"王安娜"</f>
        <v>王安娜</v>
      </c>
      <c r="C98" s="3" t="str">
        <f t="shared" si="16"/>
        <v>女</v>
      </c>
      <c r="D98" s="3" t="str">
        <f>"汉族"</f>
        <v>汉族</v>
      </c>
      <c r="E98" s="3" t="str">
        <f>"15062182203"</f>
        <v>15062182203</v>
      </c>
      <c r="F98" s="2">
        <v>22</v>
      </c>
      <c r="G98" s="2">
        <v>3</v>
      </c>
      <c r="H98" s="4">
        <v>82</v>
      </c>
      <c r="I98" s="2">
        <v>0</v>
      </c>
      <c r="J98" s="2">
        <f t="shared" si="15"/>
        <v>82</v>
      </c>
    </row>
    <row r="99" spans="1:10" ht="15" customHeight="1">
      <c r="A99" s="3" t="s">
        <v>8</v>
      </c>
      <c r="B99" s="3" t="str">
        <f>"刘娜"</f>
        <v>刘娜</v>
      </c>
      <c r="C99" s="3" t="str">
        <f t="shared" si="16"/>
        <v>女</v>
      </c>
      <c r="D99" s="3" t="str">
        <f>"汉族"</f>
        <v>汉族</v>
      </c>
      <c r="E99" s="3" t="str">
        <f>"15062182508"</f>
        <v>15062182508</v>
      </c>
      <c r="F99" s="2">
        <v>25</v>
      </c>
      <c r="G99" s="2">
        <v>8</v>
      </c>
      <c r="H99" s="4">
        <v>80</v>
      </c>
      <c r="I99" s="2">
        <v>0</v>
      </c>
      <c r="J99" s="2">
        <f t="shared" si="15"/>
        <v>80</v>
      </c>
    </row>
    <row r="100" spans="1:10" ht="15" customHeight="1">
      <c r="A100" s="3" t="s">
        <v>8</v>
      </c>
      <c r="B100" s="3" t="str">
        <f>"王丽莉"</f>
        <v>王丽莉</v>
      </c>
      <c r="C100" s="3" t="str">
        <f t="shared" si="16"/>
        <v>女</v>
      </c>
      <c r="D100" s="3" t="str">
        <f>"蒙古族"</f>
        <v>蒙古族</v>
      </c>
      <c r="E100" s="3" t="str">
        <f>"15062182522"</f>
        <v>15062182522</v>
      </c>
      <c r="F100" s="2">
        <v>25</v>
      </c>
      <c r="G100" s="2">
        <v>22</v>
      </c>
      <c r="H100" s="4">
        <v>75</v>
      </c>
      <c r="I100" s="2">
        <v>2.5</v>
      </c>
      <c r="J100" s="2">
        <f t="shared" si="15"/>
        <v>77.5</v>
      </c>
    </row>
    <row r="101" spans="1:10" ht="15" customHeight="1">
      <c r="A101" s="3" t="s">
        <v>8</v>
      </c>
      <c r="B101" s="3" t="str">
        <f>"王志莲"</f>
        <v>王志莲</v>
      </c>
      <c r="C101" s="3" t="str">
        <f t="shared" si="16"/>
        <v>女</v>
      </c>
      <c r="D101" s="3" t="str">
        <f>"汉族"</f>
        <v>汉族</v>
      </c>
      <c r="E101" s="3" t="str">
        <f>"15062182517"</f>
        <v>15062182517</v>
      </c>
      <c r="F101" s="2">
        <v>25</v>
      </c>
      <c r="G101" s="2">
        <v>17</v>
      </c>
      <c r="H101" s="4">
        <v>76</v>
      </c>
      <c r="I101" s="2">
        <v>0</v>
      </c>
      <c r="J101" s="2">
        <f t="shared" si="15"/>
        <v>76</v>
      </c>
    </row>
    <row r="102" spans="1:10" ht="15" customHeight="1">
      <c r="A102" s="3" t="s">
        <v>8</v>
      </c>
      <c r="B102" s="3" t="str">
        <f>"郭婉如"</f>
        <v>郭婉如</v>
      </c>
      <c r="C102" s="3" t="str">
        <f t="shared" si="16"/>
        <v>女</v>
      </c>
      <c r="D102" s="3" t="str">
        <f>"汉族"</f>
        <v>汉族</v>
      </c>
      <c r="E102" s="3" t="str">
        <f>"15062182216"</f>
        <v>15062182216</v>
      </c>
      <c r="F102" s="2">
        <v>22</v>
      </c>
      <c r="G102" s="2">
        <v>16</v>
      </c>
      <c r="H102" s="4">
        <v>75</v>
      </c>
      <c r="I102" s="2">
        <v>0</v>
      </c>
      <c r="J102" s="2">
        <f t="shared" si="15"/>
        <v>75</v>
      </c>
    </row>
    <row r="103" spans="1:10" ht="15" customHeight="1">
      <c r="A103" s="3" t="s">
        <v>8</v>
      </c>
      <c r="B103" s="3" t="str">
        <f>"刘水仙"</f>
        <v>刘水仙</v>
      </c>
      <c r="C103" s="3" t="str">
        <f t="shared" si="16"/>
        <v>女</v>
      </c>
      <c r="D103" s="3" t="str">
        <f>"汉族"</f>
        <v>汉族</v>
      </c>
      <c r="E103" s="3" t="str">
        <f>"15062182604"</f>
        <v>15062182604</v>
      </c>
      <c r="F103" s="2">
        <v>26</v>
      </c>
      <c r="G103" s="2">
        <v>4</v>
      </c>
      <c r="H103" s="4">
        <v>75</v>
      </c>
      <c r="I103" s="2">
        <v>0</v>
      </c>
      <c r="J103" s="2">
        <f t="shared" si="15"/>
        <v>75</v>
      </c>
    </row>
    <row r="104" spans="1:10" ht="15" customHeight="1">
      <c r="A104" s="3" t="s">
        <v>8</v>
      </c>
      <c r="B104" s="3" t="str">
        <f>"牛思戈"</f>
        <v>牛思戈</v>
      </c>
      <c r="C104" s="3" t="str">
        <f>"男"</f>
        <v>男</v>
      </c>
      <c r="D104" s="3" t="str">
        <f>"蒙古族"</f>
        <v>蒙古族</v>
      </c>
      <c r="E104" s="3" t="str">
        <f>"15062183110"</f>
        <v>15062183110</v>
      </c>
      <c r="F104" s="2">
        <v>31</v>
      </c>
      <c r="G104" s="2">
        <v>10</v>
      </c>
      <c r="H104" s="4">
        <v>70</v>
      </c>
      <c r="I104" s="2">
        <v>2.5</v>
      </c>
      <c r="J104" s="2">
        <f t="shared" si="15"/>
        <v>72.5</v>
      </c>
    </row>
    <row r="105" spans="1:10" ht="15" customHeight="1">
      <c r="A105" s="3" t="s">
        <v>8</v>
      </c>
      <c r="B105" s="3" t="str">
        <f>"哈斯布鲁尔"</f>
        <v>哈斯布鲁尔</v>
      </c>
      <c r="C105" s="3" t="str">
        <f>"男"</f>
        <v>男</v>
      </c>
      <c r="D105" s="3" t="str">
        <f>"蒙古族"</f>
        <v>蒙古族</v>
      </c>
      <c r="E105" s="3" t="str">
        <f>"15062182905"</f>
        <v>15062182905</v>
      </c>
      <c r="F105" s="2">
        <v>29</v>
      </c>
      <c r="G105" s="2">
        <v>5</v>
      </c>
      <c r="H105" s="4">
        <v>70</v>
      </c>
      <c r="I105" s="2">
        <v>2.5</v>
      </c>
      <c r="J105" s="2">
        <f t="shared" si="15"/>
        <v>72.5</v>
      </c>
    </row>
    <row r="106" spans="1:10" ht="15" customHeight="1">
      <c r="A106" s="3" t="s">
        <v>8</v>
      </c>
      <c r="B106" s="3" t="str">
        <f>"赵敏"</f>
        <v>赵敏</v>
      </c>
      <c r="C106" s="3" t="str">
        <f>"女"</f>
        <v>女</v>
      </c>
      <c r="D106" s="3" t="str">
        <f>"汉族"</f>
        <v>汉族</v>
      </c>
      <c r="E106" s="3" t="str">
        <f>"15062182813"</f>
        <v>15062182813</v>
      </c>
      <c r="F106" s="2">
        <v>28</v>
      </c>
      <c r="G106" s="2">
        <v>13</v>
      </c>
      <c r="H106" s="4">
        <v>71</v>
      </c>
      <c r="I106" s="2">
        <v>0</v>
      </c>
      <c r="J106" s="2">
        <f t="shared" si="15"/>
        <v>71</v>
      </c>
    </row>
    <row r="107" spans="1:10" ht="15" customHeight="1">
      <c r="A107" s="3" t="s">
        <v>8</v>
      </c>
      <c r="B107" s="3" t="str">
        <f>"王胤博"</f>
        <v>王胤博</v>
      </c>
      <c r="C107" s="3" t="str">
        <f>"男"</f>
        <v>男</v>
      </c>
      <c r="D107" s="3" t="str">
        <f>"汉族"</f>
        <v>汉族</v>
      </c>
      <c r="E107" s="3" t="str">
        <f>"15062182722"</f>
        <v>15062182722</v>
      </c>
      <c r="F107" s="2">
        <v>27</v>
      </c>
      <c r="G107" s="2">
        <v>22</v>
      </c>
      <c r="H107" s="4">
        <v>70</v>
      </c>
      <c r="I107" s="2">
        <v>0</v>
      </c>
      <c r="J107" s="2">
        <f t="shared" si="15"/>
        <v>70</v>
      </c>
    </row>
    <row r="108" spans="1:10" ht="15" customHeight="1">
      <c r="A108" s="3" t="s">
        <v>8</v>
      </c>
      <c r="B108" s="3" t="str">
        <f>"魏茹"</f>
        <v>魏茹</v>
      </c>
      <c r="C108" s="3" t="str">
        <f>"女"</f>
        <v>女</v>
      </c>
      <c r="D108" s="3" t="str">
        <f>"满族"</f>
        <v>满族</v>
      </c>
      <c r="E108" s="3" t="str">
        <f>"15062182621"</f>
        <v>15062182621</v>
      </c>
      <c r="F108" s="2">
        <v>26</v>
      </c>
      <c r="G108" s="2">
        <v>21</v>
      </c>
      <c r="H108" s="4">
        <v>69</v>
      </c>
      <c r="I108" s="2">
        <v>0</v>
      </c>
      <c r="J108" s="2">
        <f t="shared" si="15"/>
        <v>69</v>
      </c>
    </row>
    <row r="109" spans="1:10" ht="15" customHeight="1">
      <c r="A109" s="3" t="s">
        <v>8</v>
      </c>
      <c r="B109" s="3" t="str">
        <f>"李润民"</f>
        <v>李润民</v>
      </c>
      <c r="C109" s="3" t="str">
        <f>"男"</f>
        <v>男</v>
      </c>
      <c r="D109" s="3" t="str">
        <f aca="true" t="shared" si="17" ref="D109:D115">"汉族"</f>
        <v>汉族</v>
      </c>
      <c r="E109" s="3" t="str">
        <f>"15062182625"</f>
        <v>15062182625</v>
      </c>
      <c r="F109" s="2">
        <v>26</v>
      </c>
      <c r="G109" s="2">
        <v>25</v>
      </c>
      <c r="H109" s="4">
        <v>68</v>
      </c>
      <c r="I109" s="2">
        <v>0</v>
      </c>
      <c r="J109" s="2">
        <f t="shared" si="15"/>
        <v>68</v>
      </c>
    </row>
    <row r="110" spans="1:10" ht="15" customHeight="1">
      <c r="A110" s="3" t="s">
        <v>8</v>
      </c>
      <c r="B110" s="3" t="str">
        <f>"刘梨"</f>
        <v>刘梨</v>
      </c>
      <c r="C110" s="3" t="str">
        <f>"女"</f>
        <v>女</v>
      </c>
      <c r="D110" s="3" t="str">
        <f t="shared" si="17"/>
        <v>汉族</v>
      </c>
      <c r="E110" s="3" t="str">
        <f>"15062182218"</f>
        <v>15062182218</v>
      </c>
      <c r="F110" s="2">
        <v>22</v>
      </c>
      <c r="G110" s="2">
        <v>18</v>
      </c>
      <c r="H110" s="4">
        <v>66</v>
      </c>
      <c r="I110" s="2">
        <v>0</v>
      </c>
      <c r="J110" s="2">
        <f t="shared" si="15"/>
        <v>66</v>
      </c>
    </row>
    <row r="111" spans="1:10" ht="15" customHeight="1">
      <c r="A111" s="3" t="s">
        <v>8</v>
      </c>
      <c r="B111" s="3" t="str">
        <f>"张悦诗"</f>
        <v>张悦诗</v>
      </c>
      <c r="C111" s="3" t="str">
        <f>"女"</f>
        <v>女</v>
      </c>
      <c r="D111" s="3" t="str">
        <f t="shared" si="17"/>
        <v>汉族</v>
      </c>
      <c r="E111" s="3" t="str">
        <f>"15062183013"</f>
        <v>15062183013</v>
      </c>
      <c r="F111" s="2">
        <v>30</v>
      </c>
      <c r="G111" s="2">
        <v>13</v>
      </c>
      <c r="H111" s="4">
        <v>66</v>
      </c>
      <c r="I111" s="2">
        <v>0</v>
      </c>
      <c r="J111" s="2">
        <f t="shared" si="15"/>
        <v>66</v>
      </c>
    </row>
    <row r="112" spans="1:10" ht="15" customHeight="1">
      <c r="A112" s="3" t="s">
        <v>8</v>
      </c>
      <c r="B112" s="3" t="str">
        <f>"高鑫"</f>
        <v>高鑫</v>
      </c>
      <c r="C112" s="3" t="str">
        <f>"女"</f>
        <v>女</v>
      </c>
      <c r="D112" s="3" t="str">
        <f t="shared" si="17"/>
        <v>汉族</v>
      </c>
      <c r="E112" s="3" t="str">
        <f>"15062182408"</f>
        <v>15062182408</v>
      </c>
      <c r="F112" s="2">
        <v>24</v>
      </c>
      <c r="G112" s="2">
        <v>8</v>
      </c>
      <c r="H112" s="4">
        <v>65</v>
      </c>
      <c r="I112" s="2">
        <v>0</v>
      </c>
      <c r="J112" s="2">
        <f t="shared" si="15"/>
        <v>65</v>
      </c>
    </row>
    <row r="113" spans="1:10" ht="15" customHeight="1">
      <c r="A113" s="3" t="s">
        <v>8</v>
      </c>
      <c r="B113" s="3" t="str">
        <f>"吴强"</f>
        <v>吴强</v>
      </c>
      <c r="C113" s="3" t="str">
        <f>"男"</f>
        <v>男</v>
      </c>
      <c r="D113" s="3" t="str">
        <f t="shared" si="17"/>
        <v>汉族</v>
      </c>
      <c r="E113" s="3" t="str">
        <f>"15062183127"</f>
        <v>15062183127</v>
      </c>
      <c r="F113" s="2">
        <v>31</v>
      </c>
      <c r="G113" s="2">
        <v>27</v>
      </c>
      <c r="H113" s="4">
        <v>65</v>
      </c>
      <c r="I113" s="2">
        <v>0</v>
      </c>
      <c r="J113" s="2">
        <f t="shared" si="15"/>
        <v>65</v>
      </c>
    </row>
    <row r="114" spans="1:10" ht="15" customHeight="1">
      <c r="A114" s="3" t="s">
        <v>8</v>
      </c>
      <c r="B114" s="3" t="str">
        <f>"王贺韬"</f>
        <v>王贺韬</v>
      </c>
      <c r="C114" s="3" t="str">
        <f>"女"</f>
        <v>女</v>
      </c>
      <c r="D114" s="3" t="str">
        <f t="shared" si="17"/>
        <v>汉族</v>
      </c>
      <c r="E114" s="3" t="str">
        <f>"15062183301"</f>
        <v>15062183301</v>
      </c>
      <c r="F114" s="2">
        <v>33</v>
      </c>
      <c r="G114" s="2">
        <v>1</v>
      </c>
      <c r="H114" s="4">
        <v>65</v>
      </c>
      <c r="I114" s="2">
        <v>0</v>
      </c>
      <c r="J114" s="2">
        <f t="shared" si="15"/>
        <v>65</v>
      </c>
    </row>
    <row r="115" spans="1:10" ht="15" customHeight="1">
      <c r="A115" s="3" t="s">
        <v>8</v>
      </c>
      <c r="B115" s="3" t="str">
        <f>"李彩娥"</f>
        <v>李彩娥</v>
      </c>
      <c r="C115" s="3" t="str">
        <f>"女"</f>
        <v>女</v>
      </c>
      <c r="D115" s="3" t="str">
        <f t="shared" si="17"/>
        <v>汉族</v>
      </c>
      <c r="E115" s="3" t="str">
        <f>"15062183428"</f>
        <v>15062183428</v>
      </c>
      <c r="F115" s="2">
        <v>34</v>
      </c>
      <c r="G115" s="2">
        <v>28</v>
      </c>
      <c r="H115" s="4">
        <v>65</v>
      </c>
      <c r="I115" s="2">
        <v>0</v>
      </c>
      <c r="J115" s="2">
        <f t="shared" si="15"/>
        <v>65</v>
      </c>
    </row>
    <row r="116" spans="1:10" ht="15" customHeight="1">
      <c r="A116" s="3" t="s">
        <v>20</v>
      </c>
      <c r="B116" s="3" t="str">
        <f>"白海日"</f>
        <v>白海日</v>
      </c>
      <c r="C116" s="3" t="str">
        <f>"男"</f>
        <v>男</v>
      </c>
      <c r="D116" s="3" t="str">
        <f aca="true" t="shared" si="18" ref="D116:D123">"蒙古族"</f>
        <v>蒙古族</v>
      </c>
      <c r="E116" s="3" t="str">
        <f>"15062193523"</f>
        <v>15062193523</v>
      </c>
      <c r="F116" s="2">
        <v>35</v>
      </c>
      <c r="G116" s="2">
        <v>23</v>
      </c>
      <c r="H116" s="4">
        <v>60</v>
      </c>
      <c r="I116" s="2">
        <v>2.5</v>
      </c>
      <c r="J116" s="2">
        <f aca="true" t="shared" si="19" ref="J116:J121">H116+I116</f>
        <v>62.5</v>
      </c>
    </row>
    <row r="117" spans="1:10" ht="15" customHeight="1">
      <c r="A117" s="3" t="s">
        <v>20</v>
      </c>
      <c r="B117" s="3" t="str">
        <f>"南丁"</f>
        <v>南丁</v>
      </c>
      <c r="C117" s="3" t="str">
        <f>"女"</f>
        <v>女</v>
      </c>
      <c r="D117" s="3" t="str">
        <f t="shared" si="18"/>
        <v>蒙古族</v>
      </c>
      <c r="E117" s="3" t="str">
        <f>"15062193530"</f>
        <v>15062193530</v>
      </c>
      <c r="F117" s="2">
        <v>35</v>
      </c>
      <c r="G117" s="2">
        <v>30</v>
      </c>
      <c r="H117" s="4">
        <v>57</v>
      </c>
      <c r="I117" s="2">
        <v>2.5</v>
      </c>
      <c r="J117" s="2">
        <f t="shared" si="19"/>
        <v>59.5</v>
      </c>
    </row>
    <row r="118" spans="1:10" ht="15" customHeight="1">
      <c r="A118" s="3" t="s">
        <v>20</v>
      </c>
      <c r="B118" s="3" t="str">
        <f>"哈达"</f>
        <v>哈达</v>
      </c>
      <c r="C118" s="3" t="str">
        <f>"男"</f>
        <v>男</v>
      </c>
      <c r="D118" s="3" t="str">
        <f t="shared" si="18"/>
        <v>蒙古族</v>
      </c>
      <c r="E118" s="3" t="str">
        <f>"15062193602"</f>
        <v>15062193602</v>
      </c>
      <c r="F118" s="2">
        <v>36</v>
      </c>
      <c r="G118" s="2">
        <v>2</v>
      </c>
      <c r="H118" s="4">
        <v>57</v>
      </c>
      <c r="I118" s="2">
        <v>2.5</v>
      </c>
      <c r="J118" s="2">
        <f t="shared" si="19"/>
        <v>59.5</v>
      </c>
    </row>
    <row r="119" spans="1:10" ht="15" customHeight="1">
      <c r="A119" s="3" t="s">
        <v>20</v>
      </c>
      <c r="B119" s="3" t="str">
        <f>"苏日古格"</f>
        <v>苏日古格</v>
      </c>
      <c r="C119" s="3" t="str">
        <f aca="true" t="shared" si="20" ref="C119:C124">"女"</f>
        <v>女</v>
      </c>
      <c r="D119" s="3" t="str">
        <f t="shared" si="18"/>
        <v>蒙古族</v>
      </c>
      <c r="E119" s="3" t="str">
        <f>"15062193524"</f>
        <v>15062193524</v>
      </c>
      <c r="F119" s="2">
        <v>35</v>
      </c>
      <c r="G119" s="2">
        <v>24</v>
      </c>
      <c r="H119" s="4">
        <v>52</v>
      </c>
      <c r="I119" s="2">
        <v>2.5</v>
      </c>
      <c r="J119" s="2">
        <f t="shared" si="19"/>
        <v>54.5</v>
      </c>
    </row>
    <row r="120" spans="1:10" ht="15" customHeight="1">
      <c r="A120" s="3" t="s">
        <v>20</v>
      </c>
      <c r="B120" s="3" t="str">
        <f>"满都拉"</f>
        <v>满都拉</v>
      </c>
      <c r="C120" s="3" t="str">
        <f t="shared" si="20"/>
        <v>女</v>
      </c>
      <c r="D120" s="3" t="str">
        <f t="shared" si="18"/>
        <v>蒙古族</v>
      </c>
      <c r="E120" s="3" t="str">
        <f>"15062193529"</f>
        <v>15062193529</v>
      </c>
      <c r="F120" s="2">
        <v>35</v>
      </c>
      <c r="G120" s="2">
        <v>29</v>
      </c>
      <c r="H120" s="4">
        <v>52</v>
      </c>
      <c r="I120" s="2">
        <v>2.5</v>
      </c>
      <c r="J120" s="2">
        <f t="shared" si="19"/>
        <v>54.5</v>
      </c>
    </row>
    <row r="121" spans="1:10" ht="15" customHeight="1">
      <c r="A121" s="3" t="s">
        <v>20</v>
      </c>
      <c r="B121" s="3" t="str">
        <f>"苏日娜"</f>
        <v>苏日娜</v>
      </c>
      <c r="C121" s="3" t="str">
        <f t="shared" si="20"/>
        <v>女</v>
      </c>
      <c r="D121" s="3" t="str">
        <f t="shared" si="18"/>
        <v>蒙古族</v>
      </c>
      <c r="E121" s="3" t="str">
        <f>"15062193528"</f>
        <v>15062193528</v>
      </c>
      <c r="F121" s="2">
        <v>35</v>
      </c>
      <c r="G121" s="2">
        <v>28</v>
      </c>
      <c r="H121" s="4">
        <v>51</v>
      </c>
      <c r="I121" s="2">
        <v>2.5</v>
      </c>
      <c r="J121" s="2">
        <f t="shared" si="19"/>
        <v>53.5</v>
      </c>
    </row>
    <row r="122" spans="1:10" ht="15" customHeight="1">
      <c r="A122" s="3" t="s">
        <v>10</v>
      </c>
      <c r="B122" s="3" t="str">
        <f>"桂乐苏"</f>
        <v>桂乐苏</v>
      </c>
      <c r="C122" s="3" t="str">
        <f t="shared" si="20"/>
        <v>女</v>
      </c>
      <c r="D122" s="3" t="str">
        <f t="shared" si="18"/>
        <v>蒙古族</v>
      </c>
      <c r="E122" s="3" t="str">
        <f>"15062203613"</f>
        <v>15062203613</v>
      </c>
      <c r="F122" s="2">
        <v>36</v>
      </c>
      <c r="G122" s="2">
        <v>13</v>
      </c>
      <c r="H122" s="4">
        <v>63</v>
      </c>
      <c r="I122" s="2">
        <v>2.5</v>
      </c>
      <c r="J122" s="2">
        <f>H122+I122</f>
        <v>65.5</v>
      </c>
    </row>
    <row r="123" spans="1:10" ht="15" customHeight="1">
      <c r="A123" s="3" t="s">
        <v>10</v>
      </c>
      <c r="B123" s="3" t="str">
        <f>"杨柳"</f>
        <v>杨柳</v>
      </c>
      <c r="C123" s="3" t="str">
        <f t="shared" si="20"/>
        <v>女</v>
      </c>
      <c r="D123" s="3" t="str">
        <f t="shared" si="18"/>
        <v>蒙古族</v>
      </c>
      <c r="E123" s="3" t="str">
        <f>"15062203604"</f>
        <v>15062203604</v>
      </c>
      <c r="F123" s="2">
        <v>36</v>
      </c>
      <c r="G123" s="2">
        <v>4</v>
      </c>
      <c r="H123" s="4">
        <v>59</v>
      </c>
      <c r="I123" s="2">
        <v>2.5</v>
      </c>
      <c r="J123" s="2">
        <f>H123+I123</f>
        <v>61.5</v>
      </c>
    </row>
    <row r="124" spans="1:10" ht="15" customHeight="1">
      <c r="A124" s="3" t="s">
        <v>10</v>
      </c>
      <c r="B124" s="3" t="str">
        <f>"牧琪日"</f>
        <v>牧琪日</v>
      </c>
      <c r="C124" s="3" t="str">
        <f t="shared" si="20"/>
        <v>女</v>
      </c>
      <c r="D124" s="3" t="str">
        <f aca="true" t="shared" si="21" ref="D124:D129">"蒙古族"</f>
        <v>蒙古族</v>
      </c>
      <c r="E124" s="3" t="str">
        <f>"15062203605"</f>
        <v>15062203605</v>
      </c>
      <c r="F124" s="2">
        <v>36</v>
      </c>
      <c r="G124" s="2">
        <v>5</v>
      </c>
      <c r="H124" s="4">
        <v>50</v>
      </c>
      <c r="I124" s="2">
        <v>2.5</v>
      </c>
      <c r="J124" s="2">
        <f>H124+I124</f>
        <v>52.5</v>
      </c>
    </row>
    <row r="125" spans="1:10" ht="15" customHeight="1">
      <c r="A125" s="3" t="s">
        <v>10</v>
      </c>
      <c r="B125" s="3" t="str">
        <f>"伊如格乐"</f>
        <v>伊如格乐</v>
      </c>
      <c r="C125" s="3" t="str">
        <f>"男"</f>
        <v>男</v>
      </c>
      <c r="D125" s="3" t="str">
        <f t="shared" si="21"/>
        <v>蒙古族</v>
      </c>
      <c r="E125" s="3" t="str">
        <f>"15062203608"</f>
        <v>15062203608</v>
      </c>
      <c r="F125" s="2">
        <v>36</v>
      </c>
      <c r="G125" s="2">
        <v>8</v>
      </c>
      <c r="H125" s="4">
        <v>45</v>
      </c>
      <c r="I125" s="2">
        <v>2.5</v>
      </c>
      <c r="J125" s="2">
        <f>H125+I125</f>
        <v>47.5</v>
      </c>
    </row>
    <row r="126" spans="1:10" ht="15" customHeight="1">
      <c r="A126" s="3" t="s">
        <v>10</v>
      </c>
      <c r="B126" s="3" t="str">
        <f>"阿拉腾图雅"</f>
        <v>阿拉腾图雅</v>
      </c>
      <c r="C126" s="3" t="str">
        <f>"女"</f>
        <v>女</v>
      </c>
      <c r="D126" s="3" t="str">
        <f t="shared" si="21"/>
        <v>蒙古族</v>
      </c>
      <c r="E126" s="3" t="str">
        <f>"15062203607"</f>
        <v>15062203607</v>
      </c>
      <c r="F126" s="2">
        <v>36</v>
      </c>
      <c r="G126" s="2">
        <v>7</v>
      </c>
      <c r="H126" s="4">
        <v>37</v>
      </c>
      <c r="I126" s="2">
        <v>2.5</v>
      </c>
      <c r="J126" s="2">
        <f>H126+I126</f>
        <v>39.5</v>
      </c>
    </row>
    <row r="127" spans="1:10" ht="15" customHeight="1">
      <c r="A127" s="3" t="s">
        <v>27</v>
      </c>
      <c r="B127" s="3" t="str">
        <f>"布拉嘎"</f>
        <v>布拉嘎</v>
      </c>
      <c r="C127" s="3" t="str">
        <f>"男"</f>
        <v>男</v>
      </c>
      <c r="D127" s="3" t="str">
        <f t="shared" si="21"/>
        <v>蒙古族</v>
      </c>
      <c r="E127" s="3" t="str">
        <f>"15062211808"</f>
        <v>15062211808</v>
      </c>
      <c r="F127" s="2">
        <v>18</v>
      </c>
      <c r="G127" s="2">
        <v>8</v>
      </c>
      <c r="H127" s="4">
        <v>40</v>
      </c>
      <c r="I127" s="2">
        <v>2.5</v>
      </c>
      <c r="J127" s="2">
        <f aca="true" t="shared" si="22" ref="J127:J132">H127+I127</f>
        <v>42.5</v>
      </c>
    </row>
    <row r="128" spans="1:10" ht="15" customHeight="1">
      <c r="A128" s="3" t="s">
        <v>27</v>
      </c>
      <c r="B128" s="3" t="str">
        <f>"温都娜"</f>
        <v>温都娜</v>
      </c>
      <c r="C128" s="3" t="str">
        <f>"女"</f>
        <v>女</v>
      </c>
      <c r="D128" s="3" t="str">
        <f t="shared" si="21"/>
        <v>蒙古族</v>
      </c>
      <c r="E128" s="3" t="str">
        <f>"15062211803"</f>
        <v>15062211803</v>
      </c>
      <c r="F128" s="2">
        <v>18</v>
      </c>
      <c r="G128" s="2">
        <v>3</v>
      </c>
      <c r="H128" s="4">
        <v>39</v>
      </c>
      <c r="I128" s="2">
        <v>2.5</v>
      </c>
      <c r="J128" s="2">
        <f t="shared" si="22"/>
        <v>41.5</v>
      </c>
    </row>
    <row r="129" spans="1:10" ht="15" customHeight="1">
      <c r="A129" s="3" t="s">
        <v>27</v>
      </c>
      <c r="B129" s="3" t="str">
        <f>"格希格图"</f>
        <v>格希格图</v>
      </c>
      <c r="C129" s="3" t="str">
        <f>"男"</f>
        <v>男</v>
      </c>
      <c r="D129" s="3" t="str">
        <f t="shared" si="21"/>
        <v>蒙古族</v>
      </c>
      <c r="E129" s="3" t="str">
        <f>"15062211804"</f>
        <v>15062211804</v>
      </c>
      <c r="F129" s="2">
        <v>18</v>
      </c>
      <c r="G129" s="2">
        <v>4</v>
      </c>
      <c r="H129" s="4">
        <v>38</v>
      </c>
      <c r="I129" s="2">
        <v>2.5</v>
      </c>
      <c r="J129" s="2">
        <f t="shared" si="22"/>
        <v>40.5</v>
      </c>
    </row>
    <row r="130" spans="1:10" ht="15" customHeight="1">
      <c r="A130" s="3" t="s">
        <v>25</v>
      </c>
      <c r="B130" s="3" t="str">
        <f>"张桐源"</f>
        <v>张桐源</v>
      </c>
      <c r="C130" s="3" t="str">
        <f>"男"</f>
        <v>男</v>
      </c>
      <c r="D130" s="3" t="str">
        <f>"汉族"</f>
        <v>汉族</v>
      </c>
      <c r="E130" s="3" t="str">
        <f>"15062233618"</f>
        <v>15062233618</v>
      </c>
      <c r="F130" s="2">
        <v>36</v>
      </c>
      <c r="G130" s="2">
        <v>18</v>
      </c>
      <c r="H130" s="4">
        <v>70</v>
      </c>
      <c r="I130" s="2">
        <v>0</v>
      </c>
      <c r="J130" s="2">
        <f t="shared" si="22"/>
        <v>70</v>
      </c>
    </row>
    <row r="131" spans="1:10" ht="15" customHeight="1">
      <c r="A131" s="3" t="s">
        <v>25</v>
      </c>
      <c r="B131" s="3" t="str">
        <f>"兰秉昇"</f>
        <v>兰秉昇</v>
      </c>
      <c r="C131" s="3" t="str">
        <f>"男"</f>
        <v>男</v>
      </c>
      <c r="D131" s="3" t="str">
        <f>"汉族"</f>
        <v>汉族</v>
      </c>
      <c r="E131" s="3" t="str">
        <f>"15062233701"</f>
        <v>15062233701</v>
      </c>
      <c r="F131" s="2">
        <v>37</v>
      </c>
      <c r="G131" s="2">
        <v>1</v>
      </c>
      <c r="H131" s="4">
        <v>67</v>
      </c>
      <c r="I131" s="2">
        <v>0</v>
      </c>
      <c r="J131" s="2">
        <f t="shared" si="22"/>
        <v>67</v>
      </c>
    </row>
    <row r="132" spans="1:10" ht="15" customHeight="1">
      <c r="A132" s="3" t="s">
        <v>25</v>
      </c>
      <c r="B132" s="3" t="str">
        <f>"梁智运"</f>
        <v>梁智运</v>
      </c>
      <c r="C132" s="3" t="str">
        <f>"男"</f>
        <v>男</v>
      </c>
      <c r="D132" s="3" t="str">
        <f>"汉族"</f>
        <v>汉族</v>
      </c>
      <c r="E132" s="3" t="str">
        <f>"15062233704"</f>
        <v>15062233704</v>
      </c>
      <c r="F132" s="2">
        <v>37</v>
      </c>
      <c r="G132" s="2">
        <v>4</v>
      </c>
      <c r="H132" s="4">
        <v>60</v>
      </c>
      <c r="I132" s="2">
        <v>0</v>
      </c>
      <c r="J132" s="2">
        <f t="shared" si="22"/>
        <v>60</v>
      </c>
    </row>
    <row r="133" spans="1:4" ht="14.25">
      <c r="A133" s="3" t="s">
        <v>33</v>
      </c>
      <c r="B133" s="8" t="s">
        <v>32</v>
      </c>
      <c r="C133" s="8" t="s">
        <v>34</v>
      </c>
      <c r="D133" s="8" t="s">
        <v>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good</cp:lastModifiedBy>
  <cp:lastPrinted>2019-11-20T07:27:01Z</cp:lastPrinted>
  <dcterms:created xsi:type="dcterms:W3CDTF">2019-11-13T01:46:50Z</dcterms:created>
  <dcterms:modified xsi:type="dcterms:W3CDTF">2019-11-22T02:38:06Z</dcterms:modified>
  <cp:category/>
  <cp:version/>
  <cp:contentType/>
  <cp:contentStatus/>
</cp:coreProperties>
</file>