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<sst xmlns="http://schemas.openxmlformats.org/spreadsheetml/2006/main" count="93" uniqueCount="19">
  <si>
    <t>鄂尔多斯市中医医院进入面试人员名单</t>
  </si>
  <si>
    <t>序号</t>
  </si>
  <si>
    <t>报考岗位</t>
  </si>
  <si>
    <t>准考证号</t>
  </si>
  <si>
    <t>考场号</t>
  </si>
  <si>
    <t>座位号</t>
  </si>
  <si>
    <t>姓名</t>
  </si>
  <si>
    <t>性别</t>
  </si>
  <si>
    <t>民族</t>
  </si>
  <si>
    <t>少数民族加分</t>
  </si>
  <si>
    <t>笔试成绩</t>
  </si>
  <si>
    <t>笔试总成绩</t>
  </si>
  <si>
    <t>101_药剂</t>
  </si>
  <si>
    <t>102_护理学</t>
  </si>
  <si>
    <t>103_医学影像学</t>
  </si>
  <si>
    <t>104_行政（1）</t>
  </si>
  <si>
    <t>105_行政（2）</t>
  </si>
  <si>
    <t>106_宣传</t>
  </si>
  <si>
    <t>107_总务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</si>
</sst>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4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workbookViewId="0">
      <selection activeCell="K83" sqref="A1:K83"/>
    </sheetView>
  </sheetViews>
  <sheetFormatPr defaultColWidth="9" defaultRowHeight="13.5"/>
  <cols>
    <col min="2" max="2" width="14.5" customWidth="1"/>
    <col min="3" max="3" width="18.875" customWidth="1"/>
    <col min="11" max="11" width="10.875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3" t="s">
        <v>10</v>
      </c>
      <c r="K2" s="3" t="s">
        <v>11</v>
      </c>
    </row>
    <row r="3" spans="1:11">
      <c r="A3" s="2">
        <v>1</v>
      </c>
      <c r="B3" s="2" t="s">
        <v>12</v>
      </c>
      <c r="C3" s="2" t="str">
        <f>"15061010419"</f>
        <v>15061010419</v>
      </c>
      <c r="D3" s="2">
        <v>4</v>
      </c>
      <c r="E3" s="2">
        <v>19</v>
      </c>
      <c r="F3" s="4" t="str">
        <f>"贾炳钰"</f>
        <v>贾炳钰</v>
      </c>
      <c r="G3" s="2" t="str">
        <f t="shared" ref="G3:G8" si="0">"女"</f>
        <v>女</v>
      </c>
      <c r="H3" s="2" t="str">
        <f>"汉族"</f>
        <v>汉族</v>
      </c>
      <c r="I3" s="2"/>
      <c r="J3" s="7">
        <v>74.59</v>
      </c>
      <c r="K3" s="2">
        <f>J3+I3</f>
        <v>74.59</v>
      </c>
    </row>
    <row r="4" spans="1:11">
      <c r="A4" s="2">
        <v>2</v>
      </c>
      <c r="B4" s="2" t="s">
        <v>12</v>
      </c>
      <c r="C4" s="2" t="str">
        <f>"15061010421"</f>
        <v>15061010421</v>
      </c>
      <c r="D4" s="2">
        <v>4</v>
      </c>
      <c r="E4" s="2">
        <v>21</v>
      </c>
      <c r="F4" s="4" t="str">
        <f>"秦娇"</f>
        <v>秦娇</v>
      </c>
      <c r="G4" s="2" t="str">
        <f t="shared" si="0"/>
        <v>女</v>
      </c>
      <c r="H4" s="2" t="str">
        <f>"汉族"</f>
        <v>汉族</v>
      </c>
      <c r="I4" s="2"/>
      <c r="J4" s="7">
        <v>71.31</v>
      </c>
      <c r="K4" s="2">
        <f>J4+I4</f>
        <v>71.31</v>
      </c>
    </row>
    <row r="5" spans="1:11">
      <c r="A5" s="2">
        <v>3</v>
      </c>
      <c r="B5" s="2" t="s">
        <v>12</v>
      </c>
      <c r="C5" s="2" t="str">
        <f>"15061010404"</f>
        <v>15061010404</v>
      </c>
      <c r="D5" s="2">
        <v>4</v>
      </c>
      <c r="E5" s="2">
        <v>4</v>
      </c>
      <c r="F5" s="4" t="str">
        <f>"王娟"</f>
        <v>王娟</v>
      </c>
      <c r="G5" s="2" t="str">
        <f t="shared" si="0"/>
        <v>女</v>
      </c>
      <c r="H5" s="2" t="str">
        <f>"汉族"</f>
        <v>汉族</v>
      </c>
      <c r="I5" s="2"/>
      <c r="J5" s="7">
        <v>71.21</v>
      </c>
      <c r="K5" s="2">
        <f>J5+I5</f>
        <v>71.21</v>
      </c>
    </row>
    <row r="6" spans="1:11">
      <c r="A6" s="2">
        <v>4</v>
      </c>
      <c r="B6" s="2" t="s">
        <v>12</v>
      </c>
      <c r="C6" s="2" t="str">
        <f>"15061010403"</f>
        <v>15061010403</v>
      </c>
      <c r="D6" s="2">
        <v>4</v>
      </c>
      <c r="E6" s="2">
        <v>3</v>
      </c>
      <c r="F6" s="4" t="str">
        <f>"果佳霖"</f>
        <v>果佳霖</v>
      </c>
      <c r="G6" s="2" t="str">
        <f t="shared" si="0"/>
        <v>女</v>
      </c>
      <c r="H6" s="2" t="str">
        <f t="shared" ref="H6:H11" si="1">"汉族"</f>
        <v>汉族</v>
      </c>
      <c r="I6" s="2"/>
      <c r="J6" s="7">
        <v>70.73</v>
      </c>
      <c r="K6" s="2">
        <f t="shared" ref="K6:K13" si="2">J6+I6</f>
        <v>70.73</v>
      </c>
    </row>
    <row r="7" spans="1:11">
      <c r="A7" s="2">
        <v>5</v>
      </c>
      <c r="B7" s="2" t="s">
        <v>12</v>
      </c>
      <c r="C7" s="2" t="str">
        <f>"15061010117"</f>
        <v>15061010117</v>
      </c>
      <c r="D7" s="2">
        <v>1</v>
      </c>
      <c r="E7" s="2">
        <v>17</v>
      </c>
      <c r="F7" s="4" t="str">
        <f>"于海燕"</f>
        <v>于海燕</v>
      </c>
      <c r="G7" s="2" t="str">
        <f t="shared" si="0"/>
        <v>女</v>
      </c>
      <c r="H7" s="2" t="str">
        <f t="shared" si="1"/>
        <v>汉族</v>
      </c>
      <c r="I7" s="2"/>
      <c r="J7" s="7">
        <v>70.58</v>
      </c>
      <c r="K7" s="2">
        <f t="shared" si="2"/>
        <v>70.58</v>
      </c>
    </row>
    <row r="8" spans="1:11">
      <c r="A8" s="2">
        <v>6</v>
      </c>
      <c r="B8" s="2" t="s">
        <v>12</v>
      </c>
      <c r="C8" s="2" t="str">
        <f>"15061010406"</f>
        <v>15061010406</v>
      </c>
      <c r="D8" s="2">
        <v>4</v>
      </c>
      <c r="E8" s="2">
        <v>6</v>
      </c>
      <c r="F8" s="4" t="str">
        <f>"池露"</f>
        <v>池露</v>
      </c>
      <c r="G8" s="2" t="str">
        <f t="shared" si="0"/>
        <v>女</v>
      </c>
      <c r="H8" s="2" t="str">
        <f t="shared" si="1"/>
        <v>汉族</v>
      </c>
      <c r="I8" s="2"/>
      <c r="J8" s="7">
        <v>70.39</v>
      </c>
      <c r="K8" s="2">
        <f t="shared" si="2"/>
        <v>70.39</v>
      </c>
    </row>
    <row r="9" spans="1:11">
      <c r="A9" s="2">
        <v>7</v>
      </c>
      <c r="B9" s="2" t="s">
        <v>12</v>
      </c>
      <c r="C9" s="2" t="str">
        <f>"15061010214"</f>
        <v>15061010214</v>
      </c>
      <c r="D9" s="2">
        <v>2</v>
      </c>
      <c r="E9" s="2">
        <v>14</v>
      </c>
      <c r="F9" s="4" t="str">
        <f>"刘浩"</f>
        <v>刘浩</v>
      </c>
      <c r="G9" s="2" t="str">
        <f>"男"</f>
        <v>男</v>
      </c>
      <c r="H9" s="2" t="str">
        <f t="shared" si="1"/>
        <v>汉族</v>
      </c>
      <c r="I9" s="2"/>
      <c r="J9" s="7">
        <v>70.34</v>
      </c>
      <c r="K9" s="2">
        <f t="shared" si="2"/>
        <v>70.34</v>
      </c>
    </row>
    <row r="10" spans="1:11">
      <c r="A10" s="2">
        <v>8</v>
      </c>
      <c r="B10" s="2" t="s">
        <v>12</v>
      </c>
      <c r="C10" s="2" t="str">
        <f>"15061010408"</f>
        <v>15061010408</v>
      </c>
      <c r="D10" s="2">
        <v>4</v>
      </c>
      <c r="E10" s="2">
        <v>8</v>
      </c>
      <c r="F10" s="4" t="str">
        <f>"郭俊宏"</f>
        <v>郭俊宏</v>
      </c>
      <c r="G10" s="2" t="str">
        <f>"男"</f>
        <v>男</v>
      </c>
      <c r="H10" s="2" t="str">
        <f t="shared" si="1"/>
        <v>汉族</v>
      </c>
      <c r="I10" s="2"/>
      <c r="J10" s="7">
        <v>68.36</v>
      </c>
      <c r="K10" s="2">
        <f t="shared" si="2"/>
        <v>68.36</v>
      </c>
    </row>
    <row r="11" spans="1:11">
      <c r="A11" s="2">
        <v>9</v>
      </c>
      <c r="B11" s="2" t="s">
        <v>12</v>
      </c>
      <c r="C11" s="2" t="str">
        <f>"15061010310"</f>
        <v>15061010310</v>
      </c>
      <c r="D11" s="2">
        <v>3</v>
      </c>
      <c r="E11" s="2">
        <v>10</v>
      </c>
      <c r="F11" s="4" t="str">
        <f>"思雨宏"</f>
        <v>思雨宏</v>
      </c>
      <c r="G11" s="2" t="str">
        <f t="shared" ref="G11:G17" si="3">"女"</f>
        <v>女</v>
      </c>
      <c r="H11" s="2" t="str">
        <f>"蒙古族"</f>
        <v>蒙古族</v>
      </c>
      <c r="I11" s="2">
        <v>2.5</v>
      </c>
      <c r="J11" s="7">
        <v>65.37</v>
      </c>
      <c r="K11" s="2">
        <f t="shared" si="2"/>
        <v>67.87</v>
      </c>
    </row>
    <row r="12" spans="1:11">
      <c r="A12" s="2">
        <v>10</v>
      </c>
      <c r="B12" s="2" t="s">
        <v>12</v>
      </c>
      <c r="C12" s="2" t="str">
        <f>"15061010325"</f>
        <v>15061010325</v>
      </c>
      <c r="D12" s="2">
        <v>3</v>
      </c>
      <c r="E12" s="2">
        <v>25</v>
      </c>
      <c r="F12" s="4" t="str">
        <f>"王世雄"</f>
        <v>王世雄</v>
      </c>
      <c r="G12" s="2" t="str">
        <f>"男"</f>
        <v>男</v>
      </c>
      <c r="H12" s="2" t="str">
        <f t="shared" ref="H12:H17" si="4">"汉族"</f>
        <v>汉族</v>
      </c>
      <c r="I12" s="2"/>
      <c r="J12" s="7">
        <v>67.73</v>
      </c>
      <c r="K12" s="2">
        <f t="shared" si="2"/>
        <v>67.73</v>
      </c>
    </row>
    <row r="13" spans="1:11">
      <c r="A13" s="2">
        <v>11</v>
      </c>
      <c r="B13" s="2" t="s">
        <v>12</v>
      </c>
      <c r="C13" s="2" t="str">
        <f>"15061010321"</f>
        <v>15061010321</v>
      </c>
      <c r="D13" s="2">
        <v>3</v>
      </c>
      <c r="E13" s="2">
        <v>21</v>
      </c>
      <c r="F13" s="4" t="str">
        <f>"院凤霞"</f>
        <v>院凤霞</v>
      </c>
      <c r="G13" s="2" t="str">
        <f t="shared" si="3"/>
        <v>女</v>
      </c>
      <c r="H13" s="2" t="str">
        <f t="shared" si="4"/>
        <v>汉族</v>
      </c>
      <c r="I13" s="2"/>
      <c r="J13" s="7">
        <v>67.59</v>
      </c>
      <c r="K13" s="2">
        <f t="shared" si="2"/>
        <v>67.59</v>
      </c>
    </row>
    <row r="14" spans="1:11">
      <c r="A14" s="2">
        <v>12</v>
      </c>
      <c r="B14" s="2" t="s">
        <v>12</v>
      </c>
      <c r="C14" s="2" t="str">
        <f>"15061010204"</f>
        <v>15061010204</v>
      </c>
      <c r="D14" s="2">
        <v>2</v>
      </c>
      <c r="E14" s="2">
        <v>4</v>
      </c>
      <c r="F14" s="4" t="str">
        <f>"乔博洋"</f>
        <v>乔博洋</v>
      </c>
      <c r="G14" s="2" t="str">
        <f t="shared" si="3"/>
        <v>女</v>
      </c>
      <c r="H14" s="2" t="str">
        <f t="shared" si="4"/>
        <v>汉族</v>
      </c>
      <c r="I14" s="2"/>
      <c r="J14" s="7">
        <v>67.1</v>
      </c>
      <c r="K14" s="2">
        <f t="shared" ref="K14:K17" si="5">J14+I14</f>
        <v>67.1</v>
      </c>
    </row>
    <row r="15" spans="1:11">
      <c r="A15" s="2">
        <v>13</v>
      </c>
      <c r="B15" s="2" t="s">
        <v>12</v>
      </c>
      <c r="C15" s="5" t="str">
        <f>"15061010212"</f>
        <v>15061010212</v>
      </c>
      <c r="D15" s="2">
        <v>2</v>
      </c>
      <c r="E15" s="2">
        <v>12</v>
      </c>
      <c r="F15" s="2" t="str">
        <f>"易蕊"</f>
        <v>易蕊</v>
      </c>
      <c r="G15" s="2" t="str">
        <f t="shared" si="3"/>
        <v>女</v>
      </c>
      <c r="H15" s="2" t="str">
        <f t="shared" si="4"/>
        <v>汉族</v>
      </c>
      <c r="I15" s="2"/>
      <c r="J15" s="8">
        <v>66.91</v>
      </c>
      <c r="K15" s="2">
        <f t="shared" si="5"/>
        <v>66.91</v>
      </c>
    </row>
    <row r="16" spans="1:11">
      <c r="A16" s="2">
        <v>14</v>
      </c>
      <c r="B16" s="2" t="s">
        <v>12</v>
      </c>
      <c r="C16" s="5" t="str">
        <f>"15061010319"</f>
        <v>15061010319</v>
      </c>
      <c r="D16" s="2">
        <v>3</v>
      </c>
      <c r="E16" s="2">
        <v>19</v>
      </c>
      <c r="F16" s="2" t="str">
        <f>"尹立杰"</f>
        <v>尹立杰</v>
      </c>
      <c r="G16" s="2" t="str">
        <f t="shared" si="3"/>
        <v>女</v>
      </c>
      <c r="H16" s="2" t="str">
        <f t="shared" si="4"/>
        <v>汉族</v>
      </c>
      <c r="I16" s="2"/>
      <c r="J16" s="8">
        <v>66.33</v>
      </c>
      <c r="K16" s="2">
        <f t="shared" si="5"/>
        <v>66.33</v>
      </c>
    </row>
    <row r="17" spans="1:11">
      <c r="A17" s="2">
        <v>15</v>
      </c>
      <c r="B17" s="2" t="s">
        <v>12</v>
      </c>
      <c r="C17" s="5" t="str">
        <f>"15061010427"</f>
        <v>15061010427</v>
      </c>
      <c r="D17" s="2">
        <v>4</v>
      </c>
      <c r="E17" s="2">
        <v>27</v>
      </c>
      <c r="F17" s="2" t="str">
        <f>"高丽霞"</f>
        <v>高丽霞</v>
      </c>
      <c r="G17" s="2" t="str">
        <f t="shared" si="3"/>
        <v>女</v>
      </c>
      <c r="H17" s="2" t="str">
        <f t="shared" si="4"/>
        <v>汉族</v>
      </c>
      <c r="I17" s="2"/>
      <c r="J17" s="8">
        <v>65.56</v>
      </c>
      <c r="K17" s="2">
        <f t="shared" si="5"/>
        <v>65.56</v>
      </c>
    </row>
    <row r="18" spans="1:11">
      <c r="A18" s="2">
        <v>16</v>
      </c>
      <c r="B18" s="2" t="s">
        <v>13</v>
      </c>
      <c r="C18" s="2" t="str">
        <f>"15061022828"</f>
        <v>15061022828</v>
      </c>
      <c r="D18" s="2">
        <v>28</v>
      </c>
      <c r="E18" s="2">
        <v>28</v>
      </c>
      <c r="F18" s="2" t="str">
        <f>"张欣"</f>
        <v>张欣</v>
      </c>
      <c r="G18" s="2" t="str">
        <f t="shared" ref="G18:G28" si="6">"女"</f>
        <v>女</v>
      </c>
      <c r="H18" s="2" t="str">
        <f t="shared" ref="H18:H40" si="7">"汉族"</f>
        <v>汉族</v>
      </c>
      <c r="I18" s="2"/>
      <c r="J18" s="7">
        <v>86.52</v>
      </c>
      <c r="K18" s="2">
        <f t="shared" ref="K18:K66" si="8">J18+I18</f>
        <v>86.52</v>
      </c>
    </row>
    <row r="19" spans="1:11">
      <c r="A19" s="2">
        <v>17</v>
      </c>
      <c r="B19" s="2" t="s">
        <v>13</v>
      </c>
      <c r="C19" s="2" t="str">
        <f>"15061022806"</f>
        <v>15061022806</v>
      </c>
      <c r="D19" s="2">
        <v>28</v>
      </c>
      <c r="E19" s="2">
        <v>6</v>
      </c>
      <c r="F19" s="2" t="str">
        <f>"张玮纯"</f>
        <v>张玮纯</v>
      </c>
      <c r="G19" s="2" t="str">
        <f t="shared" si="6"/>
        <v>女</v>
      </c>
      <c r="H19" s="2" t="str">
        <f t="shared" si="7"/>
        <v>汉族</v>
      </c>
      <c r="I19" s="2"/>
      <c r="J19" s="7">
        <v>84.88</v>
      </c>
      <c r="K19" s="2">
        <f t="shared" si="8"/>
        <v>84.88</v>
      </c>
    </row>
    <row r="20" spans="1:11">
      <c r="A20" s="2">
        <v>18</v>
      </c>
      <c r="B20" s="2" t="s">
        <v>13</v>
      </c>
      <c r="C20" s="2" t="str">
        <f>"15061020921"</f>
        <v>15061020921</v>
      </c>
      <c r="D20" s="2">
        <v>9</v>
      </c>
      <c r="E20" s="2">
        <v>21</v>
      </c>
      <c r="F20" s="2" t="str">
        <f>"王娜"</f>
        <v>王娜</v>
      </c>
      <c r="G20" s="2" t="str">
        <f t="shared" si="6"/>
        <v>女</v>
      </c>
      <c r="H20" s="2" t="str">
        <f t="shared" si="7"/>
        <v>汉族</v>
      </c>
      <c r="I20" s="2"/>
      <c r="J20" s="7">
        <v>83.91</v>
      </c>
      <c r="K20" s="2">
        <f t="shared" si="8"/>
        <v>83.91</v>
      </c>
    </row>
    <row r="21" spans="1:11">
      <c r="A21" s="2">
        <v>19</v>
      </c>
      <c r="B21" s="2" t="s">
        <v>13</v>
      </c>
      <c r="C21" s="2" t="str">
        <f>"15061023428"</f>
        <v>15061023428</v>
      </c>
      <c r="D21" s="2">
        <v>34</v>
      </c>
      <c r="E21" s="2">
        <v>28</v>
      </c>
      <c r="F21" s="4" t="str">
        <f>"崔滢喧"</f>
        <v>崔滢喧</v>
      </c>
      <c r="G21" s="2" t="str">
        <f t="shared" si="6"/>
        <v>女</v>
      </c>
      <c r="H21" s="2" t="str">
        <f t="shared" si="7"/>
        <v>汉族</v>
      </c>
      <c r="I21" s="2"/>
      <c r="J21" s="7">
        <v>83.38</v>
      </c>
      <c r="K21" s="2">
        <f t="shared" si="8"/>
        <v>83.38</v>
      </c>
    </row>
    <row r="22" spans="1:11">
      <c r="A22" s="2">
        <v>20</v>
      </c>
      <c r="B22" s="2" t="s">
        <v>13</v>
      </c>
      <c r="C22" s="2" t="str">
        <f>"15061021102"</f>
        <v>15061021102</v>
      </c>
      <c r="D22" s="2">
        <v>11</v>
      </c>
      <c r="E22" s="2">
        <v>2</v>
      </c>
      <c r="F22" s="4" t="str">
        <f>"屈杨"</f>
        <v>屈杨</v>
      </c>
      <c r="G22" s="2" t="str">
        <f t="shared" si="6"/>
        <v>女</v>
      </c>
      <c r="H22" s="2" t="str">
        <f t="shared" si="7"/>
        <v>汉族</v>
      </c>
      <c r="I22" s="2"/>
      <c r="J22" s="7">
        <v>82.61</v>
      </c>
      <c r="K22" s="2">
        <f t="shared" si="8"/>
        <v>82.61</v>
      </c>
    </row>
    <row r="23" spans="1:11">
      <c r="A23" s="2">
        <v>21</v>
      </c>
      <c r="B23" s="2" t="s">
        <v>13</v>
      </c>
      <c r="C23" s="2" t="str">
        <f>"15061022710"</f>
        <v>15061022710</v>
      </c>
      <c r="D23" s="2">
        <v>27</v>
      </c>
      <c r="E23" s="2">
        <v>10</v>
      </c>
      <c r="F23" s="4" t="str">
        <f>"刘丽"</f>
        <v>刘丽</v>
      </c>
      <c r="G23" s="2" t="str">
        <f t="shared" si="6"/>
        <v>女</v>
      </c>
      <c r="H23" s="2" t="str">
        <f t="shared" si="7"/>
        <v>汉族</v>
      </c>
      <c r="I23" s="2"/>
      <c r="J23" s="7">
        <v>81.84</v>
      </c>
      <c r="K23" s="2">
        <f t="shared" si="8"/>
        <v>81.84</v>
      </c>
    </row>
    <row r="24" spans="1:11">
      <c r="A24" s="2">
        <v>22</v>
      </c>
      <c r="B24" s="2" t="s">
        <v>13</v>
      </c>
      <c r="C24" s="2" t="str">
        <f>"15061021620"</f>
        <v>15061021620</v>
      </c>
      <c r="D24" s="2">
        <v>16</v>
      </c>
      <c r="E24" s="2">
        <v>20</v>
      </c>
      <c r="F24" s="4" t="str">
        <f>"杨阳"</f>
        <v>杨阳</v>
      </c>
      <c r="G24" s="2" t="str">
        <f t="shared" si="6"/>
        <v>女</v>
      </c>
      <c r="H24" s="2" t="str">
        <f t="shared" si="7"/>
        <v>汉族</v>
      </c>
      <c r="I24" s="2"/>
      <c r="J24" s="7">
        <v>81.74</v>
      </c>
      <c r="K24" s="2">
        <f t="shared" si="8"/>
        <v>81.74</v>
      </c>
    </row>
    <row r="25" spans="1:11">
      <c r="A25" s="2">
        <v>23</v>
      </c>
      <c r="B25" s="2" t="s">
        <v>13</v>
      </c>
      <c r="C25" s="2" t="str">
        <f>"15061022822"</f>
        <v>15061022822</v>
      </c>
      <c r="D25" s="2">
        <v>28</v>
      </c>
      <c r="E25" s="2">
        <v>22</v>
      </c>
      <c r="F25" s="4" t="str">
        <f>"刘香"</f>
        <v>刘香</v>
      </c>
      <c r="G25" s="2" t="str">
        <f t="shared" si="6"/>
        <v>女</v>
      </c>
      <c r="H25" s="2" t="str">
        <f t="shared" si="7"/>
        <v>汉族</v>
      </c>
      <c r="I25" s="2"/>
      <c r="J25" s="7">
        <v>81.4</v>
      </c>
      <c r="K25" s="2">
        <f t="shared" si="8"/>
        <v>81.4</v>
      </c>
    </row>
    <row r="26" spans="1:11">
      <c r="A26" s="2">
        <v>24</v>
      </c>
      <c r="B26" s="2" t="s">
        <v>13</v>
      </c>
      <c r="C26" s="2" t="str">
        <f>"15061022830"</f>
        <v>15061022830</v>
      </c>
      <c r="D26" s="2">
        <v>28</v>
      </c>
      <c r="E26" s="2">
        <v>30</v>
      </c>
      <c r="F26" s="4" t="str">
        <f>"赵雅茹"</f>
        <v>赵雅茹</v>
      </c>
      <c r="G26" s="2" t="str">
        <f t="shared" si="6"/>
        <v>女</v>
      </c>
      <c r="H26" s="2" t="str">
        <f t="shared" si="7"/>
        <v>汉族</v>
      </c>
      <c r="I26" s="2"/>
      <c r="J26" s="7">
        <v>81.35</v>
      </c>
      <c r="K26" s="2">
        <f t="shared" si="8"/>
        <v>81.35</v>
      </c>
    </row>
    <row r="27" spans="1:11">
      <c r="A27" s="2">
        <v>25</v>
      </c>
      <c r="B27" s="2" t="s">
        <v>13</v>
      </c>
      <c r="C27" s="2" t="str">
        <f>"15061021922"</f>
        <v>15061021922</v>
      </c>
      <c r="D27" s="2">
        <v>19</v>
      </c>
      <c r="E27" s="2">
        <v>22</v>
      </c>
      <c r="F27" s="4" t="str">
        <f>"王紫媛"</f>
        <v>王紫媛</v>
      </c>
      <c r="G27" s="2" t="str">
        <f t="shared" si="6"/>
        <v>女</v>
      </c>
      <c r="H27" s="2" t="str">
        <f t="shared" si="7"/>
        <v>汉族</v>
      </c>
      <c r="I27" s="2"/>
      <c r="J27" s="7">
        <v>80.05</v>
      </c>
      <c r="K27" s="2">
        <f t="shared" si="8"/>
        <v>80.05</v>
      </c>
    </row>
    <row r="28" spans="1:11">
      <c r="A28" s="2">
        <v>26</v>
      </c>
      <c r="B28" s="2" t="s">
        <v>13</v>
      </c>
      <c r="C28" s="2" t="str">
        <f>"15061022708"</f>
        <v>15061022708</v>
      </c>
      <c r="D28" s="2">
        <v>27</v>
      </c>
      <c r="E28" s="2">
        <v>8</v>
      </c>
      <c r="F28" s="4" t="str">
        <f>"高东艳"</f>
        <v>高东艳</v>
      </c>
      <c r="G28" s="2" t="str">
        <f t="shared" si="6"/>
        <v>女</v>
      </c>
      <c r="H28" s="2" t="str">
        <f t="shared" si="7"/>
        <v>汉族</v>
      </c>
      <c r="I28" s="2"/>
      <c r="J28" s="7">
        <v>80</v>
      </c>
      <c r="K28" s="2">
        <f t="shared" si="8"/>
        <v>80</v>
      </c>
    </row>
    <row r="29" spans="1:11">
      <c r="A29" s="2">
        <v>27</v>
      </c>
      <c r="B29" s="2" t="s">
        <v>13</v>
      </c>
      <c r="C29" s="2" t="str">
        <f>"15061022618"</f>
        <v>15061022618</v>
      </c>
      <c r="D29" s="2">
        <v>26</v>
      </c>
      <c r="E29" s="2">
        <v>18</v>
      </c>
      <c r="F29" s="4" t="str">
        <f>"裴波"</f>
        <v>裴波</v>
      </c>
      <c r="G29" s="2" t="str">
        <f>"男"</f>
        <v>男</v>
      </c>
      <c r="H29" s="2" t="str">
        <f t="shared" si="7"/>
        <v>汉族</v>
      </c>
      <c r="I29" s="2"/>
      <c r="J29" s="7">
        <v>79.95</v>
      </c>
      <c r="K29" s="2">
        <f t="shared" si="8"/>
        <v>79.95</v>
      </c>
    </row>
    <row r="30" spans="1:11">
      <c r="A30" s="2">
        <v>28</v>
      </c>
      <c r="B30" s="2" t="s">
        <v>13</v>
      </c>
      <c r="C30" s="2" t="str">
        <f>"15061021016"</f>
        <v>15061021016</v>
      </c>
      <c r="D30" s="2">
        <v>10</v>
      </c>
      <c r="E30" s="2">
        <v>16</v>
      </c>
      <c r="F30" s="4" t="str">
        <f>"赵丽"</f>
        <v>赵丽</v>
      </c>
      <c r="G30" s="2" t="str">
        <f t="shared" ref="G30:G40" si="9">"女"</f>
        <v>女</v>
      </c>
      <c r="H30" s="2" t="str">
        <f t="shared" si="7"/>
        <v>汉族</v>
      </c>
      <c r="I30" s="2"/>
      <c r="J30" s="7">
        <v>79.91</v>
      </c>
      <c r="K30" s="2">
        <f t="shared" si="8"/>
        <v>79.91</v>
      </c>
    </row>
    <row r="31" spans="1:11">
      <c r="A31" s="2">
        <v>29</v>
      </c>
      <c r="B31" s="2" t="s">
        <v>13</v>
      </c>
      <c r="C31" s="2" t="str">
        <f>"15061022525"</f>
        <v>15061022525</v>
      </c>
      <c r="D31" s="2">
        <v>25</v>
      </c>
      <c r="E31" s="2">
        <v>25</v>
      </c>
      <c r="F31" s="4" t="str">
        <f>"刘洋"</f>
        <v>刘洋</v>
      </c>
      <c r="G31" s="2" t="str">
        <f t="shared" si="9"/>
        <v>女</v>
      </c>
      <c r="H31" s="2" t="str">
        <f t="shared" si="7"/>
        <v>汉族</v>
      </c>
      <c r="I31" s="2"/>
      <c r="J31" s="7">
        <v>79.86</v>
      </c>
      <c r="K31" s="2">
        <f t="shared" si="8"/>
        <v>79.86</v>
      </c>
    </row>
    <row r="32" spans="1:11">
      <c r="A32" s="2">
        <v>30</v>
      </c>
      <c r="B32" s="2" t="s">
        <v>13</v>
      </c>
      <c r="C32" s="2" t="str">
        <f>"15061020924"</f>
        <v>15061020924</v>
      </c>
      <c r="D32" s="2">
        <v>9</v>
      </c>
      <c r="E32" s="2">
        <v>24</v>
      </c>
      <c r="F32" s="4" t="str">
        <f>"王睿娅"</f>
        <v>王睿娅</v>
      </c>
      <c r="G32" s="2" t="str">
        <f t="shared" si="9"/>
        <v>女</v>
      </c>
      <c r="H32" s="2" t="str">
        <f t="shared" si="7"/>
        <v>汉族</v>
      </c>
      <c r="I32" s="2"/>
      <c r="J32" s="7">
        <v>79.57</v>
      </c>
      <c r="K32" s="2">
        <f t="shared" si="8"/>
        <v>79.57</v>
      </c>
    </row>
    <row r="33" spans="1:11">
      <c r="A33" s="2">
        <v>31</v>
      </c>
      <c r="B33" s="2" t="s">
        <v>13</v>
      </c>
      <c r="C33" s="2" t="str">
        <f>"15061022018"</f>
        <v>15061022018</v>
      </c>
      <c r="D33" s="2">
        <v>20</v>
      </c>
      <c r="E33" s="2">
        <v>18</v>
      </c>
      <c r="F33" s="2" t="str">
        <f>"刘悦婷"</f>
        <v>刘悦婷</v>
      </c>
      <c r="G33" s="2" t="str">
        <f t="shared" si="9"/>
        <v>女</v>
      </c>
      <c r="H33" s="2" t="str">
        <f t="shared" si="7"/>
        <v>汉族</v>
      </c>
      <c r="I33" s="2"/>
      <c r="J33" s="7">
        <v>79.52</v>
      </c>
      <c r="K33" s="2">
        <f t="shared" si="8"/>
        <v>79.52</v>
      </c>
    </row>
    <row r="34" spans="1:11">
      <c r="A34" s="2">
        <v>32</v>
      </c>
      <c r="B34" s="2" t="s">
        <v>13</v>
      </c>
      <c r="C34" s="2" t="str">
        <f>"15061020829"</f>
        <v>15061020829</v>
      </c>
      <c r="D34" s="2">
        <v>8</v>
      </c>
      <c r="E34" s="2">
        <v>29</v>
      </c>
      <c r="F34" s="2" t="str">
        <f>"王媛"</f>
        <v>王媛</v>
      </c>
      <c r="G34" s="2" t="str">
        <f t="shared" si="9"/>
        <v>女</v>
      </c>
      <c r="H34" s="2" t="str">
        <f t="shared" si="7"/>
        <v>汉族</v>
      </c>
      <c r="I34" s="2"/>
      <c r="J34" s="7">
        <v>79.28</v>
      </c>
      <c r="K34" s="2">
        <f t="shared" si="8"/>
        <v>79.28</v>
      </c>
    </row>
    <row r="35" spans="1:11">
      <c r="A35" s="2">
        <v>33</v>
      </c>
      <c r="B35" s="2" t="s">
        <v>13</v>
      </c>
      <c r="C35" s="2" t="str">
        <f>"15061020820"</f>
        <v>15061020820</v>
      </c>
      <c r="D35" s="2">
        <v>8</v>
      </c>
      <c r="E35" s="2">
        <v>20</v>
      </c>
      <c r="F35" s="2" t="str">
        <f>"赵可星"</f>
        <v>赵可星</v>
      </c>
      <c r="G35" s="2" t="str">
        <f t="shared" si="9"/>
        <v>女</v>
      </c>
      <c r="H35" s="2" t="str">
        <f t="shared" si="7"/>
        <v>汉族</v>
      </c>
      <c r="I35" s="2"/>
      <c r="J35" s="7">
        <v>79.18</v>
      </c>
      <c r="K35" s="2">
        <f t="shared" si="8"/>
        <v>79.18</v>
      </c>
    </row>
    <row r="36" spans="1:11">
      <c r="A36" s="2">
        <v>34</v>
      </c>
      <c r="B36" s="2" t="s">
        <v>13</v>
      </c>
      <c r="C36" s="2" t="str">
        <f>"15061023010"</f>
        <v>15061023010</v>
      </c>
      <c r="D36" s="2">
        <v>30</v>
      </c>
      <c r="E36" s="2">
        <v>10</v>
      </c>
      <c r="F36" s="2" t="str">
        <f>"冯艳桃"</f>
        <v>冯艳桃</v>
      </c>
      <c r="G36" s="2" t="str">
        <f t="shared" si="9"/>
        <v>女</v>
      </c>
      <c r="H36" s="2" t="str">
        <f t="shared" si="7"/>
        <v>汉族</v>
      </c>
      <c r="I36" s="2"/>
      <c r="J36" s="7">
        <v>79.13</v>
      </c>
      <c r="K36" s="2">
        <f t="shared" si="8"/>
        <v>79.13</v>
      </c>
    </row>
    <row r="37" spans="1:11">
      <c r="A37" s="2">
        <v>35</v>
      </c>
      <c r="B37" s="2" t="s">
        <v>13</v>
      </c>
      <c r="C37" s="2" t="str">
        <f>"15061022601"</f>
        <v>15061022601</v>
      </c>
      <c r="D37" s="2">
        <v>26</v>
      </c>
      <c r="E37" s="2">
        <v>1</v>
      </c>
      <c r="F37" s="2" t="str">
        <f>"李蓓"</f>
        <v>李蓓</v>
      </c>
      <c r="G37" s="2" t="str">
        <f t="shared" si="9"/>
        <v>女</v>
      </c>
      <c r="H37" s="2" t="str">
        <f t="shared" si="7"/>
        <v>汉族</v>
      </c>
      <c r="I37" s="2"/>
      <c r="J37" s="7">
        <v>78.89</v>
      </c>
      <c r="K37" s="2">
        <f t="shared" si="8"/>
        <v>78.89</v>
      </c>
    </row>
    <row r="38" spans="1:11">
      <c r="A38" s="2">
        <v>36</v>
      </c>
      <c r="B38" s="2" t="s">
        <v>13</v>
      </c>
      <c r="C38" s="2" t="str">
        <f>"15061023304"</f>
        <v>15061023304</v>
      </c>
      <c r="D38" s="2">
        <v>33</v>
      </c>
      <c r="E38" s="2">
        <v>4</v>
      </c>
      <c r="F38" s="2" t="str">
        <f>"郝慧"</f>
        <v>郝慧</v>
      </c>
      <c r="G38" s="2" t="str">
        <f t="shared" si="9"/>
        <v>女</v>
      </c>
      <c r="H38" s="2" t="str">
        <f t="shared" si="7"/>
        <v>汉族</v>
      </c>
      <c r="I38" s="2"/>
      <c r="J38" s="7">
        <v>78.36</v>
      </c>
      <c r="K38" s="2">
        <f t="shared" si="8"/>
        <v>78.36</v>
      </c>
    </row>
    <row r="39" spans="1:11">
      <c r="A39" s="2">
        <v>37</v>
      </c>
      <c r="B39" s="2" t="s">
        <v>13</v>
      </c>
      <c r="C39" s="2" t="str">
        <f>"15061020610"</f>
        <v>15061020610</v>
      </c>
      <c r="D39" s="2">
        <v>6</v>
      </c>
      <c r="E39" s="2">
        <v>10</v>
      </c>
      <c r="F39" s="2" t="str">
        <f>"刘磊"</f>
        <v>刘磊</v>
      </c>
      <c r="G39" s="2" t="str">
        <f t="shared" si="9"/>
        <v>女</v>
      </c>
      <c r="H39" s="2" t="str">
        <f t="shared" si="7"/>
        <v>汉族</v>
      </c>
      <c r="I39" s="2"/>
      <c r="J39" s="7">
        <v>78.17</v>
      </c>
      <c r="K39" s="2">
        <f t="shared" si="8"/>
        <v>78.17</v>
      </c>
    </row>
    <row r="40" spans="1:11">
      <c r="A40" s="2">
        <v>38</v>
      </c>
      <c r="B40" s="2" t="s">
        <v>13</v>
      </c>
      <c r="C40" s="2" t="str">
        <f>"15061020614"</f>
        <v>15061020614</v>
      </c>
      <c r="D40" s="2">
        <v>6</v>
      </c>
      <c r="E40" s="2">
        <v>14</v>
      </c>
      <c r="F40" s="2" t="str">
        <f>"折蕊"</f>
        <v>折蕊</v>
      </c>
      <c r="G40" s="2" t="str">
        <f t="shared" si="9"/>
        <v>女</v>
      </c>
      <c r="H40" s="2" t="str">
        <f t="shared" si="7"/>
        <v>汉族</v>
      </c>
      <c r="I40" s="2"/>
      <c r="J40" s="7">
        <v>78.12</v>
      </c>
      <c r="K40" s="2">
        <f t="shared" si="8"/>
        <v>78.12</v>
      </c>
    </row>
    <row r="41" spans="1:11">
      <c r="A41" s="2">
        <v>39</v>
      </c>
      <c r="B41" s="2" t="s">
        <v>13</v>
      </c>
      <c r="C41" s="2" t="str">
        <f>"15061023612"</f>
        <v>15061023612</v>
      </c>
      <c r="D41" s="2">
        <v>36</v>
      </c>
      <c r="E41" s="2">
        <v>12</v>
      </c>
      <c r="F41" s="2" t="str">
        <f>"张旭"</f>
        <v>张旭</v>
      </c>
      <c r="G41" s="2" t="str">
        <f>"男"</f>
        <v>男</v>
      </c>
      <c r="H41" s="2" t="str">
        <f>"蒙古族"</f>
        <v>蒙古族</v>
      </c>
      <c r="I41" s="2">
        <v>2.5</v>
      </c>
      <c r="J41" s="7">
        <v>75.51</v>
      </c>
      <c r="K41" s="2">
        <f t="shared" si="8"/>
        <v>78.01</v>
      </c>
    </row>
    <row r="42" spans="1:11">
      <c r="A42" s="2">
        <v>40</v>
      </c>
      <c r="B42" s="2" t="s">
        <v>13</v>
      </c>
      <c r="C42" s="2" t="str">
        <f>"15061022705"</f>
        <v>15061022705</v>
      </c>
      <c r="D42" s="2">
        <v>27</v>
      </c>
      <c r="E42" s="2">
        <v>5</v>
      </c>
      <c r="F42" s="2" t="str">
        <f>"苏春艳"</f>
        <v>苏春艳</v>
      </c>
      <c r="G42" s="2" t="str">
        <f t="shared" ref="G42:G48" si="10">"女"</f>
        <v>女</v>
      </c>
      <c r="H42" s="2" t="str">
        <f t="shared" ref="H42:H47" si="11">"汉族"</f>
        <v>汉族</v>
      </c>
      <c r="I42" s="2"/>
      <c r="J42" s="7">
        <v>77.88</v>
      </c>
      <c r="K42" s="2">
        <f t="shared" si="8"/>
        <v>77.88</v>
      </c>
    </row>
    <row r="43" spans="1:11">
      <c r="A43" s="2">
        <v>41</v>
      </c>
      <c r="B43" s="2" t="s">
        <v>13</v>
      </c>
      <c r="C43" s="2" t="str">
        <f>"15061022630"</f>
        <v>15061022630</v>
      </c>
      <c r="D43" s="2">
        <v>26</v>
      </c>
      <c r="E43" s="2">
        <v>30</v>
      </c>
      <c r="F43" s="2" t="str">
        <f>"刘燕军"</f>
        <v>刘燕军</v>
      </c>
      <c r="G43" s="2" t="str">
        <f>"男"</f>
        <v>男</v>
      </c>
      <c r="H43" s="2" t="str">
        <f t="shared" si="11"/>
        <v>汉族</v>
      </c>
      <c r="I43" s="2"/>
      <c r="J43" s="7">
        <v>77.83</v>
      </c>
      <c r="K43" s="2">
        <f t="shared" si="8"/>
        <v>77.83</v>
      </c>
    </row>
    <row r="44" spans="1:11">
      <c r="A44" s="2">
        <v>42</v>
      </c>
      <c r="B44" s="2" t="s">
        <v>13</v>
      </c>
      <c r="C44" s="2" t="str">
        <f>"15061022301"</f>
        <v>15061022301</v>
      </c>
      <c r="D44" s="2">
        <v>23</v>
      </c>
      <c r="E44" s="2">
        <v>1</v>
      </c>
      <c r="F44" s="2" t="str">
        <f>"杨婧"</f>
        <v>杨婧</v>
      </c>
      <c r="G44" s="2" t="str">
        <f t="shared" si="10"/>
        <v>女</v>
      </c>
      <c r="H44" s="2" t="str">
        <f t="shared" si="11"/>
        <v>汉族</v>
      </c>
      <c r="I44" s="2"/>
      <c r="J44" s="7">
        <v>77.73</v>
      </c>
      <c r="K44" s="2">
        <f t="shared" si="8"/>
        <v>77.73</v>
      </c>
    </row>
    <row r="45" spans="1:11">
      <c r="A45" s="2">
        <v>43</v>
      </c>
      <c r="B45" s="2" t="s">
        <v>13</v>
      </c>
      <c r="C45" s="2" t="str">
        <f>"15061022309"</f>
        <v>15061022309</v>
      </c>
      <c r="D45" s="2">
        <v>23</v>
      </c>
      <c r="E45" s="2">
        <v>9</v>
      </c>
      <c r="F45" s="2" t="str">
        <f>"秦琴"</f>
        <v>秦琴</v>
      </c>
      <c r="G45" s="2" t="str">
        <f t="shared" si="10"/>
        <v>女</v>
      </c>
      <c r="H45" s="2" t="str">
        <f t="shared" si="11"/>
        <v>汉族</v>
      </c>
      <c r="I45" s="2"/>
      <c r="J45" s="7">
        <v>77.59</v>
      </c>
      <c r="K45" s="2">
        <f t="shared" si="8"/>
        <v>77.59</v>
      </c>
    </row>
    <row r="46" spans="1:11">
      <c r="A46" s="2">
        <v>44</v>
      </c>
      <c r="B46" s="2" t="s">
        <v>13</v>
      </c>
      <c r="C46" s="2" t="str">
        <f>"15061021313"</f>
        <v>15061021313</v>
      </c>
      <c r="D46" s="2">
        <v>13</v>
      </c>
      <c r="E46" s="2">
        <v>13</v>
      </c>
      <c r="F46" s="2" t="str">
        <f>"杨欣"</f>
        <v>杨欣</v>
      </c>
      <c r="G46" s="2" t="str">
        <f t="shared" si="10"/>
        <v>女</v>
      </c>
      <c r="H46" s="2" t="str">
        <f t="shared" si="11"/>
        <v>汉族</v>
      </c>
      <c r="I46" s="2"/>
      <c r="J46" s="7">
        <v>77.54</v>
      </c>
      <c r="K46" s="2">
        <f t="shared" si="8"/>
        <v>77.54</v>
      </c>
    </row>
    <row r="47" spans="1:11">
      <c r="A47" s="2">
        <v>45</v>
      </c>
      <c r="B47" s="2" t="s">
        <v>13</v>
      </c>
      <c r="C47" s="2" t="str">
        <f>"15061021807"</f>
        <v>15061021807</v>
      </c>
      <c r="D47" s="2">
        <v>18</v>
      </c>
      <c r="E47" s="2">
        <v>7</v>
      </c>
      <c r="F47" s="2" t="str">
        <f>"贾敏"</f>
        <v>贾敏</v>
      </c>
      <c r="G47" s="2" t="str">
        <f t="shared" si="10"/>
        <v>女</v>
      </c>
      <c r="H47" s="2" t="str">
        <f t="shared" si="11"/>
        <v>汉族</v>
      </c>
      <c r="I47" s="2"/>
      <c r="J47" s="7">
        <v>77.44</v>
      </c>
      <c r="K47" s="2">
        <f t="shared" si="8"/>
        <v>77.44</v>
      </c>
    </row>
    <row r="48" spans="1:11">
      <c r="A48" s="2">
        <v>46</v>
      </c>
      <c r="B48" s="2" t="s">
        <v>14</v>
      </c>
      <c r="C48" s="2" t="str">
        <f>"15061033806"</f>
        <v>15061033806</v>
      </c>
      <c r="D48" s="2">
        <v>38</v>
      </c>
      <c r="E48" s="2">
        <v>6</v>
      </c>
      <c r="F48" s="2" t="str">
        <f>"柴杰"</f>
        <v>柴杰</v>
      </c>
      <c r="G48" s="2" t="str">
        <f t="shared" si="10"/>
        <v>女</v>
      </c>
      <c r="H48" s="2" t="str">
        <f>"蒙古族"</f>
        <v>蒙古族</v>
      </c>
      <c r="I48" s="2">
        <v>2.5</v>
      </c>
      <c r="J48" s="7">
        <v>59.81</v>
      </c>
      <c r="K48" s="2">
        <f t="shared" si="8"/>
        <v>62.31</v>
      </c>
    </row>
    <row r="49" spans="1:11">
      <c r="A49" s="2">
        <v>47</v>
      </c>
      <c r="B49" s="2" t="s">
        <v>14</v>
      </c>
      <c r="C49" s="2" t="str">
        <f>"15061033809"</f>
        <v>15061033809</v>
      </c>
      <c r="D49" s="2">
        <v>38</v>
      </c>
      <c r="E49" s="2">
        <v>9</v>
      </c>
      <c r="F49" s="2" t="str">
        <f>"王伟"</f>
        <v>王伟</v>
      </c>
      <c r="G49" s="2" t="str">
        <f>"男"</f>
        <v>男</v>
      </c>
      <c r="H49" s="2" t="str">
        <f t="shared" ref="H49:H58" si="12">"汉族"</f>
        <v>汉族</v>
      </c>
      <c r="I49" s="2"/>
      <c r="J49" s="7">
        <v>59.57</v>
      </c>
      <c r="K49" s="2">
        <f t="shared" si="8"/>
        <v>59.57</v>
      </c>
    </row>
    <row r="50" spans="1:11">
      <c r="A50" s="2">
        <v>48</v>
      </c>
      <c r="B50" s="2" t="s">
        <v>14</v>
      </c>
      <c r="C50" s="2" t="str">
        <f>"15061033825"</f>
        <v>15061033825</v>
      </c>
      <c r="D50" s="2">
        <v>38</v>
      </c>
      <c r="E50" s="2">
        <v>25</v>
      </c>
      <c r="F50" s="2" t="str">
        <f>"张彦兵"</f>
        <v>张彦兵</v>
      </c>
      <c r="G50" s="2" t="str">
        <f>"男"</f>
        <v>男</v>
      </c>
      <c r="H50" s="2" t="str">
        <f t="shared" si="12"/>
        <v>汉族</v>
      </c>
      <c r="I50" s="2"/>
      <c r="J50" s="7">
        <v>57.35</v>
      </c>
      <c r="K50" s="2">
        <f t="shared" si="8"/>
        <v>57.35</v>
      </c>
    </row>
    <row r="51" spans="1:11">
      <c r="A51" s="2">
        <v>49</v>
      </c>
      <c r="B51" s="2" t="s">
        <v>14</v>
      </c>
      <c r="C51" s="2" t="str">
        <f>"15061033810"</f>
        <v>15061033810</v>
      </c>
      <c r="D51" s="2">
        <v>38</v>
      </c>
      <c r="E51" s="2">
        <v>10</v>
      </c>
      <c r="F51" s="2" t="str">
        <f>"张永钢"</f>
        <v>张永钢</v>
      </c>
      <c r="G51" s="2" t="str">
        <f>"男"</f>
        <v>男</v>
      </c>
      <c r="H51" s="2" t="str">
        <f t="shared" si="12"/>
        <v>汉族</v>
      </c>
      <c r="I51" s="2"/>
      <c r="J51" s="7">
        <v>57.25</v>
      </c>
      <c r="K51" s="2">
        <f t="shared" si="8"/>
        <v>57.25</v>
      </c>
    </row>
    <row r="52" spans="1:11">
      <c r="A52" s="2">
        <v>50</v>
      </c>
      <c r="B52" s="2" t="s">
        <v>14</v>
      </c>
      <c r="C52" s="2" t="str">
        <f>"15061033826"</f>
        <v>15061033826</v>
      </c>
      <c r="D52" s="2">
        <v>38</v>
      </c>
      <c r="E52" s="2">
        <v>26</v>
      </c>
      <c r="F52" s="2" t="str">
        <f>"段鑫霞"</f>
        <v>段鑫霞</v>
      </c>
      <c r="G52" s="2" t="str">
        <f t="shared" ref="G52:G58" si="13">"女"</f>
        <v>女</v>
      </c>
      <c r="H52" s="2" t="str">
        <f t="shared" si="12"/>
        <v>汉族</v>
      </c>
      <c r="I52" s="2"/>
      <c r="J52" s="7">
        <v>57.11</v>
      </c>
      <c r="K52" s="2">
        <f t="shared" si="8"/>
        <v>57.11</v>
      </c>
    </row>
    <row r="53" spans="1:11">
      <c r="A53" s="2">
        <v>51</v>
      </c>
      <c r="B53" s="2" t="s">
        <v>14</v>
      </c>
      <c r="C53" s="2" t="str">
        <f>"15061033904"</f>
        <v>15061033904</v>
      </c>
      <c r="D53" s="2">
        <v>39</v>
      </c>
      <c r="E53" s="2">
        <v>4</v>
      </c>
      <c r="F53" s="2" t="str">
        <f>"曹永丽"</f>
        <v>曹永丽</v>
      </c>
      <c r="G53" s="2" t="str">
        <f t="shared" si="13"/>
        <v>女</v>
      </c>
      <c r="H53" s="2" t="str">
        <f t="shared" si="12"/>
        <v>汉族</v>
      </c>
      <c r="I53" s="2"/>
      <c r="J53" s="8">
        <v>53.1</v>
      </c>
      <c r="K53" s="2">
        <f t="shared" si="8"/>
        <v>53.1</v>
      </c>
    </row>
    <row r="54" spans="1:11">
      <c r="A54" s="2">
        <v>52</v>
      </c>
      <c r="B54" s="2" t="s">
        <v>15</v>
      </c>
      <c r="C54" s="2" t="str">
        <f>"15061044102"</f>
        <v>15061044102</v>
      </c>
      <c r="D54" s="2">
        <v>41</v>
      </c>
      <c r="E54" s="2">
        <v>2</v>
      </c>
      <c r="F54" s="2" t="str">
        <f>"郭俊廷"</f>
        <v>郭俊廷</v>
      </c>
      <c r="G54" s="2" t="str">
        <f t="shared" si="13"/>
        <v>女</v>
      </c>
      <c r="H54" s="2" t="str">
        <f t="shared" si="12"/>
        <v>汉族</v>
      </c>
      <c r="I54" s="2"/>
      <c r="J54" s="2">
        <v>88.02</v>
      </c>
      <c r="K54" s="2">
        <f t="shared" si="8"/>
        <v>88.02</v>
      </c>
    </row>
    <row r="55" spans="1:11">
      <c r="A55" s="2">
        <v>53</v>
      </c>
      <c r="B55" s="2" t="s">
        <v>15</v>
      </c>
      <c r="C55" s="2" t="str">
        <f>"15061044203"</f>
        <v>15061044203</v>
      </c>
      <c r="D55" s="2">
        <v>42</v>
      </c>
      <c r="E55" s="2">
        <v>3</v>
      </c>
      <c r="F55" s="2" t="str">
        <f>"程超"</f>
        <v>程超</v>
      </c>
      <c r="G55" s="2" t="str">
        <f t="shared" si="13"/>
        <v>女</v>
      </c>
      <c r="H55" s="2" t="str">
        <f t="shared" si="12"/>
        <v>汉族</v>
      </c>
      <c r="I55" s="2"/>
      <c r="J55" s="2">
        <v>83.05</v>
      </c>
      <c r="K55" s="2">
        <f t="shared" si="8"/>
        <v>83.05</v>
      </c>
    </row>
    <row r="56" spans="1:11">
      <c r="A56" s="2">
        <v>54</v>
      </c>
      <c r="B56" s="2" t="s">
        <v>15</v>
      </c>
      <c r="C56" s="2" t="str">
        <f>"15061044030"</f>
        <v>15061044030</v>
      </c>
      <c r="D56" s="2">
        <v>40</v>
      </c>
      <c r="E56" s="2">
        <v>30</v>
      </c>
      <c r="F56" s="2" t="str">
        <f>"王婧"</f>
        <v>王婧</v>
      </c>
      <c r="G56" s="2" t="str">
        <f t="shared" si="13"/>
        <v>女</v>
      </c>
      <c r="H56" s="2" t="str">
        <f t="shared" si="12"/>
        <v>汉族</v>
      </c>
      <c r="I56" s="2"/>
      <c r="J56" s="2">
        <v>82.9</v>
      </c>
      <c r="K56" s="2">
        <f t="shared" si="8"/>
        <v>82.9</v>
      </c>
    </row>
    <row r="57" spans="1:11">
      <c r="A57" s="2">
        <v>55</v>
      </c>
      <c r="B57" s="2" t="s">
        <v>16</v>
      </c>
      <c r="C57" s="2" t="str">
        <f>"15061054211"</f>
        <v>15061054211</v>
      </c>
      <c r="D57" s="2">
        <v>42</v>
      </c>
      <c r="E57" s="2">
        <v>11</v>
      </c>
      <c r="F57" s="2" t="str">
        <f>"张煜琦"</f>
        <v>张煜琦</v>
      </c>
      <c r="G57" s="2" t="str">
        <f t="shared" si="13"/>
        <v>女</v>
      </c>
      <c r="H57" s="2" t="str">
        <f t="shared" si="12"/>
        <v>汉族</v>
      </c>
      <c r="I57" s="2"/>
      <c r="J57" s="2">
        <v>85.12</v>
      </c>
      <c r="K57" s="2">
        <f t="shared" si="8"/>
        <v>85.12</v>
      </c>
    </row>
    <row r="58" spans="1:11">
      <c r="A58" s="2">
        <v>56</v>
      </c>
      <c r="B58" s="2" t="s">
        <v>16</v>
      </c>
      <c r="C58" s="2" t="str">
        <f>"15061054216"</f>
        <v>15061054216</v>
      </c>
      <c r="D58" s="2">
        <v>42</v>
      </c>
      <c r="E58" s="2">
        <v>16</v>
      </c>
      <c r="F58" s="2" t="str">
        <f>"邬佳珉"</f>
        <v>邬佳珉</v>
      </c>
      <c r="G58" s="2" t="str">
        <f t="shared" si="13"/>
        <v>女</v>
      </c>
      <c r="H58" s="2" t="str">
        <f t="shared" si="12"/>
        <v>汉族</v>
      </c>
      <c r="I58" s="2"/>
      <c r="J58" s="2">
        <v>83.38</v>
      </c>
      <c r="K58" s="2">
        <f t="shared" si="8"/>
        <v>83.38</v>
      </c>
    </row>
    <row r="59" spans="1:11">
      <c r="A59" s="2">
        <v>57</v>
      </c>
      <c r="B59" s="2" t="s">
        <v>16</v>
      </c>
      <c r="C59" s="2" t="str">
        <f>"15061054306"</f>
        <v>15061054306</v>
      </c>
      <c r="D59" s="2">
        <v>43</v>
      </c>
      <c r="E59" s="2">
        <v>6</v>
      </c>
      <c r="F59" s="2" t="str">
        <f>"吴增平"</f>
        <v>吴增平</v>
      </c>
      <c r="G59" s="2" t="str">
        <f>"男"</f>
        <v>男</v>
      </c>
      <c r="H59" s="2" t="str">
        <f>"蒙古族"</f>
        <v>蒙古族</v>
      </c>
      <c r="I59" s="2">
        <v>2.5</v>
      </c>
      <c r="J59" s="2">
        <v>78.7</v>
      </c>
      <c r="K59" s="2">
        <f t="shared" si="8"/>
        <v>81.2</v>
      </c>
    </row>
    <row r="60" spans="1:11">
      <c r="A60" s="2">
        <v>58</v>
      </c>
      <c r="B60" s="2" t="s">
        <v>17</v>
      </c>
      <c r="C60" s="2" t="str">
        <f>"15061064321"</f>
        <v>15061064321</v>
      </c>
      <c r="D60" s="2">
        <v>43</v>
      </c>
      <c r="E60" s="2">
        <v>21</v>
      </c>
      <c r="F60" s="2" t="str">
        <f>"伊丽娜"</f>
        <v>伊丽娜</v>
      </c>
      <c r="G60" s="2" t="str">
        <f t="shared" ref="G60:G64" si="14">"女"</f>
        <v>女</v>
      </c>
      <c r="H60" s="2" t="str">
        <f>"蒙古族"</f>
        <v>蒙古族</v>
      </c>
      <c r="I60" s="2">
        <v>2.5</v>
      </c>
      <c r="J60" s="2">
        <v>89.13</v>
      </c>
      <c r="K60" s="2">
        <f t="shared" si="8"/>
        <v>91.63</v>
      </c>
    </row>
    <row r="61" spans="1:11">
      <c r="A61" s="2">
        <v>59</v>
      </c>
      <c r="B61" s="2" t="s">
        <v>17</v>
      </c>
      <c r="C61" s="2" t="str">
        <f>"15061064501"</f>
        <v>15061064501</v>
      </c>
      <c r="D61" s="2">
        <v>45</v>
      </c>
      <c r="E61" s="2">
        <v>1</v>
      </c>
      <c r="F61" s="2" t="str">
        <f>"袁嘉璞"</f>
        <v>袁嘉璞</v>
      </c>
      <c r="G61" s="2" t="str">
        <f t="shared" si="14"/>
        <v>女</v>
      </c>
      <c r="H61" s="2" t="str">
        <f t="shared" ref="H61:H72" si="15">"汉族"</f>
        <v>汉族</v>
      </c>
      <c r="I61" s="2"/>
      <c r="J61" s="2">
        <v>88.94</v>
      </c>
      <c r="K61" s="2">
        <f t="shared" si="8"/>
        <v>88.94</v>
      </c>
    </row>
    <row r="62" spans="1:11">
      <c r="A62" s="2">
        <v>60</v>
      </c>
      <c r="B62" s="2" t="s">
        <v>17</v>
      </c>
      <c r="C62" s="2" t="str">
        <f>"15061064417"</f>
        <v>15061064417</v>
      </c>
      <c r="D62" s="2">
        <v>44</v>
      </c>
      <c r="E62" s="2">
        <v>17</v>
      </c>
      <c r="F62" s="2" t="str">
        <f>"杨婷婷"</f>
        <v>杨婷婷</v>
      </c>
      <c r="G62" s="2" t="str">
        <f t="shared" si="14"/>
        <v>女</v>
      </c>
      <c r="H62" s="2" t="str">
        <f t="shared" si="15"/>
        <v>汉族</v>
      </c>
      <c r="I62" s="2"/>
      <c r="J62" s="2">
        <v>87.05</v>
      </c>
      <c r="K62" s="2">
        <f t="shared" si="8"/>
        <v>87.05</v>
      </c>
    </row>
    <row r="63" spans="1:11">
      <c r="A63" s="2">
        <v>61</v>
      </c>
      <c r="B63" s="2" t="s">
        <v>17</v>
      </c>
      <c r="C63" s="2" t="str">
        <f>"15061064329"</f>
        <v>15061064329</v>
      </c>
      <c r="D63" s="2">
        <v>43</v>
      </c>
      <c r="E63" s="2">
        <v>29</v>
      </c>
      <c r="F63" s="2" t="str">
        <f>"赵思田"</f>
        <v>赵思田</v>
      </c>
      <c r="G63" s="2" t="str">
        <f t="shared" si="14"/>
        <v>女</v>
      </c>
      <c r="H63" s="2" t="str">
        <f t="shared" si="15"/>
        <v>汉族</v>
      </c>
      <c r="I63" s="2"/>
      <c r="J63" s="2">
        <v>86.57</v>
      </c>
      <c r="K63" s="2">
        <f t="shared" si="8"/>
        <v>86.57</v>
      </c>
    </row>
    <row r="64" spans="1:11">
      <c r="A64" s="2">
        <v>62</v>
      </c>
      <c r="B64" s="2" t="s">
        <v>17</v>
      </c>
      <c r="C64" s="2" t="str">
        <f>"15061064619"</f>
        <v>15061064619</v>
      </c>
      <c r="D64" s="2">
        <v>46</v>
      </c>
      <c r="E64" s="2">
        <v>19</v>
      </c>
      <c r="F64" s="2" t="str">
        <f>"王丽曼"</f>
        <v>王丽曼</v>
      </c>
      <c r="G64" s="2" t="str">
        <f t="shared" si="14"/>
        <v>女</v>
      </c>
      <c r="H64" s="2" t="str">
        <f t="shared" si="15"/>
        <v>汉族</v>
      </c>
      <c r="I64" s="2"/>
      <c r="J64" s="2">
        <v>85.75</v>
      </c>
      <c r="K64" s="2">
        <f t="shared" si="8"/>
        <v>85.75</v>
      </c>
    </row>
    <row r="65" spans="1:11">
      <c r="A65" s="2">
        <v>63</v>
      </c>
      <c r="B65" s="2" t="s">
        <v>17</v>
      </c>
      <c r="C65" s="2" t="str">
        <f>"15061064412"</f>
        <v>15061064412</v>
      </c>
      <c r="D65" s="2">
        <v>44</v>
      </c>
      <c r="E65" s="2">
        <v>12</v>
      </c>
      <c r="F65" s="2" t="str">
        <f>"王勃凯"</f>
        <v>王勃凯</v>
      </c>
      <c r="G65" s="2" t="str">
        <f t="shared" ref="G65:G74" si="16">"男"</f>
        <v>男</v>
      </c>
      <c r="H65" s="2" t="str">
        <f t="shared" si="15"/>
        <v>汉族</v>
      </c>
      <c r="I65" s="2"/>
      <c r="J65" s="2">
        <v>85.36</v>
      </c>
      <c r="K65" s="2">
        <f t="shared" si="8"/>
        <v>85.36</v>
      </c>
    </row>
    <row r="66" spans="1:11">
      <c r="A66" s="2">
        <v>64</v>
      </c>
      <c r="B66" s="2" t="s">
        <v>17</v>
      </c>
      <c r="C66" s="2" t="str">
        <f>"15061064424"</f>
        <v>15061064424</v>
      </c>
      <c r="D66" s="2">
        <v>44</v>
      </c>
      <c r="E66" s="2">
        <v>24</v>
      </c>
      <c r="F66" s="2" t="str">
        <f>"赵也婷"</f>
        <v>赵也婷</v>
      </c>
      <c r="G66" s="2" t="str">
        <f t="shared" ref="G66:G69" si="17">"女"</f>
        <v>女</v>
      </c>
      <c r="H66" s="2" t="str">
        <f t="shared" si="15"/>
        <v>汉族</v>
      </c>
      <c r="I66" s="2"/>
      <c r="J66" s="2">
        <v>84.06</v>
      </c>
      <c r="K66" s="2">
        <f t="shared" si="8"/>
        <v>84.06</v>
      </c>
    </row>
    <row r="67" spans="1:11">
      <c r="A67" s="2">
        <v>65</v>
      </c>
      <c r="B67" s="2" t="s">
        <v>17</v>
      </c>
      <c r="C67" s="2" t="str">
        <f>"15061064407"</f>
        <v>15061064407</v>
      </c>
      <c r="D67" s="2">
        <v>44</v>
      </c>
      <c r="E67" s="2">
        <v>7</v>
      </c>
      <c r="F67" s="2" t="str">
        <f>"吴哲"</f>
        <v>吴哲</v>
      </c>
      <c r="G67" s="2" t="str">
        <f t="shared" si="16"/>
        <v>男</v>
      </c>
      <c r="H67" s="2" t="str">
        <f t="shared" si="15"/>
        <v>汉族</v>
      </c>
      <c r="I67" s="2"/>
      <c r="J67" s="2">
        <v>83.96</v>
      </c>
      <c r="K67" s="2">
        <f t="shared" ref="K67:K83" si="18">J67+I67</f>
        <v>83.96</v>
      </c>
    </row>
    <row r="68" spans="1:11">
      <c r="A68" s="2">
        <v>66</v>
      </c>
      <c r="B68" s="2" t="s">
        <v>17</v>
      </c>
      <c r="C68" s="2" t="str">
        <f>"15061064821"</f>
        <v>15061064821</v>
      </c>
      <c r="D68" s="2">
        <v>48</v>
      </c>
      <c r="E68" s="2">
        <v>21</v>
      </c>
      <c r="F68" s="2" t="str">
        <f>"王瑞琴"</f>
        <v>王瑞琴</v>
      </c>
      <c r="G68" s="2" t="str">
        <f t="shared" si="17"/>
        <v>女</v>
      </c>
      <c r="H68" s="2" t="str">
        <f t="shared" si="15"/>
        <v>汉族</v>
      </c>
      <c r="I68" s="2"/>
      <c r="J68" s="2">
        <v>83.87</v>
      </c>
      <c r="K68" s="2">
        <f t="shared" si="18"/>
        <v>83.87</v>
      </c>
    </row>
    <row r="69" spans="1:11">
      <c r="A69" s="2">
        <v>67</v>
      </c>
      <c r="B69" s="2" t="s">
        <v>18</v>
      </c>
      <c r="C69" s="2" t="str">
        <f>"15061075125"</f>
        <v>15061075125</v>
      </c>
      <c r="D69" s="2">
        <v>51</v>
      </c>
      <c r="E69" s="2">
        <v>25</v>
      </c>
      <c r="F69" s="2" t="str">
        <f>"王婷"</f>
        <v>王婷</v>
      </c>
      <c r="G69" s="2" t="str">
        <f t="shared" si="17"/>
        <v>女</v>
      </c>
      <c r="H69" s="2" t="str">
        <f t="shared" si="15"/>
        <v>汉族</v>
      </c>
      <c r="I69" s="2"/>
      <c r="J69" s="2">
        <v>87.44</v>
      </c>
      <c r="K69" s="2">
        <f t="shared" si="18"/>
        <v>87.44</v>
      </c>
    </row>
    <row r="70" spans="1:11">
      <c r="A70" s="2">
        <v>68</v>
      </c>
      <c r="B70" s="2" t="s">
        <v>18</v>
      </c>
      <c r="C70" s="2" t="str">
        <f>"15061075001"</f>
        <v>15061075001</v>
      </c>
      <c r="D70" s="2">
        <v>50</v>
      </c>
      <c r="E70" s="2">
        <v>1</v>
      </c>
      <c r="F70" s="2" t="str">
        <f>" 高杰"</f>
        <v> 高杰</v>
      </c>
      <c r="G70" s="2" t="str">
        <f t="shared" si="16"/>
        <v>男</v>
      </c>
      <c r="H70" s="2" t="str">
        <f t="shared" si="15"/>
        <v>汉族</v>
      </c>
      <c r="I70" s="2"/>
      <c r="J70" s="2">
        <v>86.28</v>
      </c>
      <c r="K70" s="2">
        <f t="shared" si="18"/>
        <v>86.28</v>
      </c>
    </row>
    <row r="71" spans="1:11">
      <c r="A71" s="2">
        <v>69</v>
      </c>
      <c r="B71" s="2" t="s">
        <v>18</v>
      </c>
      <c r="C71" s="2" t="str">
        <f>"15061075307"</f>
        <v>15061075307</v>
      </c>
      <c r="D71" s="2">
        <v>53</v>
      </c>
      <c r="E71" s="2">
        <v>7</v>
      </c>
      <c r="F71" s="2" t="str">
        <f>"郭治港"</f>
        <v>郭治港</v>
      </c>
      <c r="G71" s="2" t="str">
        <f t="shared" si="16"/>
        <v>男</v>
      </c>
      <c r="H71" s="2" t="str">
        <f t="shared" si="15"/>
        <v>汉族</v>
      </c>
      <c r="I71" s="2"/>
      <c r="J71" s="2">
        <v>86.23</v>
      </c>
      <c r="K71" s="2">
        <f t="shared" si="18"/>
        <v>86.23</v>
      </c>
    </row>
    <row r="72" spans="1:11">
      <c r="A72" s="2">
        <v>70</v>
      </c>
      <c r="B72" s="2" t="s">
        <v>18</v>
      </c>
      <c r="C72" s="2" t="str">
        <f>"15061075230"</f>
        <v>15061075230</v>
      </c>
      <c r="D72" s="2">
        <v>52</v>
      </c>
      <c r="E72" s="2">
        <v>30</v>
      </c>
      <c r="F72" s="4" t="str">
        <f>"彭泽"</f>
        <v>彭泽</v>
      </c>
      <c r="G72" s="2" t="str">
        <f t="shared" si="16"/>
        <v>男</v>
      </c>
      <c r="H72" s="2" t="str">
        <f t="shared" si="15"/>
        <v>汉族</v>
      </c>
      <c r="I72" s="2"/>
      <c r="J72" s="2">
        <v>85.99</v>
      </c>
      <c r="K72" s="2">
        <f t="shared" si="18"/>
        <v>85.99</v>
      </c>
    </row>
    <row r="73" spans="1:11">
      <c r="A73" s="2">
        <v>71</v>
      </c>
      <c r="B73" s="2" t="s">
        <v>18</v>
      </c>
      <c r="C73" s="2" t="str">
        <f>"15061075225"</f>
        <v>15061075225</v>
      </c>
      <c r="D73" s="2">
        <v>52</v>
      </c>
      <c r="E73" s="2">
        <v>25</v>
      </c>
      <c r="F73" s="2" t="str">
        <f>"段宾"</f>
        <v>段宾</v>
      </c>
      <c r="G73" s="2" t="str">
        <f t="shared" si="16"/>
        <v>男</v>
      </c>
      <c r="H73" s="2" t="str">
        <f>"蒙古族"</f>
        <v>蒙古族</v>
      </c>
      <c r="I73" s="2">
        <v>2.5</v>
      </c>
      <c r="J73" s="2">
        <v>79.08</v>
      </c>
      <c r="K73" s="2">
        <f t="shared" si="18"/>
        <v>81.58</v>
      </c>
    </row>
    <row r="74" spans="1:11">
      <c r="A74" s="2">
        <v>72</v>
      </c>
      <c r="B74" s="2" t="s">
        <v>18</v>
      </c>
      <c r="C74" s="2" t="str">
        <f>"15061075216"</f>
        <v>15061075216</v>
      </c>
      <c r="D74" s="2">
        <v>52</v>
      </c>
      <c r="E74" s="2">
        <v>16</v>
      </c>
      <c r="F74" s="2" t="str">
        <f>"贾优"</f>
        <v>贾优</v>
      </c>
      <c r="G74" s="2" t="str">
        <f t="shared" si="16"/>
        <v>男</v>
      </c>
      <c r="H74" s="2" t="str">
        <f t="shared" ref="H74:H83" si="19">"汉族"</f>
        <v>汉族</v>
      </c>
      <c r="I74" s="2"/>
      <c r="J74" s="2">
        <v>80.97</v>
      </c>
      <c r="K74" s="2">
        <f t="shared" si="18"/>
        <v>80.97</v>
      </c>
    </row>
    <row r="75" spans="1:11">
      <c r="A75" s="2">
        <v>73</v>
      </c>
      <c r="B75" s="2" t="s">
        <v>18</v>
      </c>
      <c r="C75" s="2" t="str">
        <f>"15061075109"</f>
        <v>15061075109</v>
      </c>
      <c r="D75" s="2">
        <v>51</v>
      </c>
      <c r="E75" s="2">
        <v>9</v>
      </c>
      <c r="F75" s="2" t="str">
        <f>"袁慧芳"</f>
        <v>袁慧芳</v>
      </c>
      <c r="G75" s="2" t="str">
        <f>"女"</f>
        <v>女</v>
      </c>
      <c r="H75" s="2" t="str">
        <f t="shared" si="19"/>
        <v>汉族</v>
      </c>
      <c r="I75" s="2"/>
      <c r="J75" s="2">
        <v>80</v>
      </c>
      <c r="K75" s="2">
        <f t="shared" si="18"/>
        <v>80</v>
      </c>
    </row>
    <row r="76" spans="1:11">
      <c r="A76" s="2">
        <v>74</v>
      </c>
      <c r="B76" s="2" t="s">
        <v>18</v>
      </c>
      <c r="C76" s="2" t="str">
        <f>"15061075129"</f>
        <v>15061075129</v>
      </c>
      <c r="D76" s="2">
        <v>51</v>
      </c>
      <c r="E76" s="2">
        <v>29</v>
      </c>
      <c r="F76" s="2" t="str">
        <f>"王宇龙"</f>
        <v>王宇龙</v>
      </c>
      <c r="G76" s="2" t="str">
        <f t="shared" ref="G76:G79" si="20">"男"</f>
        <v>男</v>
      </c>
      <c r="H76" s="2" t="str">
        <f t="shared" si="19"/>
        <v>汉族</v>
      </c>
      <c r="I76" s="2"/>
      <c r="J76" s="2">
        <v>80</v>
      </c>
      <c r="K76" s="2">
        <f t="shared" si="18"/>
        <v>80</v>
      </c>
    </row>
    <row r="77" spans="1:11">
      <c r="A77" s="2">
        <v>75</v>
      </c>
      <c r="B77" s="2" t="s">
        <v>18</v>
      </c>
      <c r="C77" s="2" t="str">
        <f>"15061075111"</f>
        <v>15061075111</v>
      </c>
      <c r="D77" s="2">
        <v>51</v>
      </c>
      <c r="E77" s="2">
        <v>11</v>
      </c>
      <c r="F77" s="2" t="str">
        <f>"郭苍"</f>
        <v>郭苍</v>
      </c>
      <c r="G77" s="2" t="str">
        <f t="shared" si="20"/>
        <v>男</v>
      </c>
      <c r="H77" s="2" t="str">
        <f t="shared" si="19"/>
        <v>汉族</v>
      </c>
      <c r="I77" s="2"/>
      <c r="J77" s="2">
        <v>79.52</v>
      </c>
      <c r="K77" s="2">
        <f t="shared" si="18"/>
        <v>79.52</v>
      </c>
    </row>
    <row r="78" spans="1:11">
      <c r="A78" s="2">
        <v>76</v>
      </c>
      <c r="B78" s="2" t="s">
        <v>18</v>
      </c>
      <c r="C78" s="2" t="str">
        <f>"15061074930"</f>
        <v>15061074930</v>
      </c>
      <c r="D78" s="2">
        <v>49</v>
      </c>
      <c r="E78" s="2">
        <v>30</v>
      </c>
      <c r="F78" s="2" t="str">
        <f>"郭钦"</f>
        <v>郭钦</v>
      </c>
      <c r="G78" s="2" t="str">
        <f t="shared" si="20"/>
        <v>男</v>
      </c>
      <c r="H78" s="2" t="str">
        <f t="shared" si="19"/>
        <v>汉族</v>
      </c>
      <c r="I78" s="2"/>
      <c r="J78" s="2">
        <v>79.42</v>
      </c>
      <c r="K78" s="2">
        <f t="shared" si="18"/>
        <v>79.42</v>
      </c>
    </row>
    <row r="79" spans="1:11">
      <c r="A79" s="2">
        <v>77</v>
      </c>
      <c r="B79" s="2" t="s">
        <v>18</v>
      </c>
      <c r="C79" s="2" t="str">
        <f>"15061075218"</f>
        <v>15061075218</v>
      </c>
      <c r="D79" s="2">
        <v>52</v>
      </c>
      <c r="E79" s="2">
        <v>18</v>
      </c>
      <c r="F79" s="2" t="str">
        <f>"张志勇"</f>
        <v>张志勇</v>
      </c>
      <c r="G79" s="2" t="str">
        <f t="shared" si="20"/>
        <v>男</v>
      </c>
      <c r="H79" s="2" t="str">
        <f t="shared" si="19"/>
        <v>汉族</v>
      </c>
      <c r="I79" s="2"/>
      <c r="J79" s="2">
        <v>79.42</v>
      </c>
      <c r="K79" s="2">
        <f t="shared" si="18"/>
        <v>79.42</v>
      </c>
    </row>
    <row r="80" spans="1:11">
      <c r="A80" s="2">
        <v>78</v>
      </c>
      <c r="B80" s="2" t="s">
        <v>18</v>
      </c>
      <c r="C80" s="2" t="str">
        <f>"15061075007"</f>
        <v>15061075007</v>
      </c>
      <c r="D80" s="2">
        <v>50</v>
      </c>
      <c r="E80" s="2">
        <v>7</v>
      </c>
      <c r="F80" s="2" t="str">
        <f>"王丽英"</f>
        <v>王丽英</v>
      </c>
      <c r="G80" s="2" t="str">
        <f>"女"</f>
        <v>女</v>
      </c>
      <c r="H80" s="2" t="str">
        <f t="shared" si="19"/>
        <v>汉族</v>
      </c>
      <c r="I80" s="2"/>
      <c r="J80" s="2">
        <v>78.99</v>
      </c>
      <c r="K80" s="2">
        <f t="shared" si="18"/>
        <v>78.99</v>
      </c>
    </row>
    <row r="81" spans="1:11">
      <c r="A81" s="2">
        <v>79</v>
      </c>
      <c r="B81" s="2" t="s">
        <v>18</v>
      </c>
      <c r="C81" s="2" t="str">
        <f>"15061075304"</f>
        <v>15061075304</v>
      </c>
      <c r="D81" s="2">
        <v>53</v>
      </c>
      <c r="E81" s="2">
        <v>4</v>
      </c>
      <c r="F81" s="2" t="str">
        <f>"甄杰"</f>
        <v>甄杰</v>
      </c>
      <c r="G81" s="2" t="str">
        <f t="shared" ref="G81:G83" si="21">"男"</f>
        <v>男</v>
      </c>
      <c r="H81" s="2" t="str">
        <f t="shared" si="19"/>
        <v>汉族</v>
      </c>
      <c r="I81" s="2"/>
      <c r="J81" s="2">
        <v>78.55</v>
      </c>
      <c r="K81" s="2">
        <f t="shared" si="18"/>
        <v>78.55</v>
      </c>
    </row>
    <row r="82" spans="1:11">
      <c r="A82" s="2">
        <v>80</v>
      </c>
      <c r="B82" s="2" t="s">
        <v>18</v>
      </c>
      <c r="C82" s="2" t="str">
        <f>"15061075220"</f>
        <v>15061075220</v>
      </c>
      <c r="D82" s="2">
        <v>52</v>
      </c>
      <c r="E82" s="2">
        <v>20</v>
      </c>
      <c r="F82" s="2" t="str">
        <f>"黄小兵"</f>
        <v>黄小兵</v>
      </c>
      <c r="G82" s="2" t="str">
        <f t="shared" si="21"/>
        <v>男</v>
      </c>
      <c r="H82" s="2" t="str">
        <f t="shared" si="19"/>
        <v>汉族</v>
      </c>
      <c r="I82" s="2"/>
      <c r="J82" s="2">
        <v>77.68</v>
      </c>
      <c r="K82" s="2">
        <f t="shared" si="18"/>
        <v>77.68</v>
      </c>
    </row>
    <row r="83" spans="1:11">
      <c r="A83" s="2">
        <v>81</v>
      </c>
      <c r="B83" s="2" t="s">
        <v>18</v>
      </c>
      <c r="C83" s="2" t="str">
        <f>"15061075102"</f>
        <v>15061075102</v>
      </c>
      <c r="D83" s="2">
        <v>51</v>
      </c>
      <c r="E83" s="2">
        <v>2</v>
      </c>
      <c r="F83" s="2" t="str">
        <f>"邵华"</f>
        <v>邵华</v>
      </c>
      <c r="G83" s="2" t="str">
        <f t="shared" si="21"/>
        <v>男</v>
      </c>
      <c r="H83" s="2" t="str">
        <f t="shared" si="19"/>
        <v>汉族</v>
      </c>
      <c r="I83" s="2"/>
      <c r="J83" s="2">
        <v>77.59</v>
      </c>
      <c r="K83" s="2">
        <f t="shared" si="18"/>
        <v>77.59</v>
      </c>
    </row>
  </sheetData>
  <mergeCells count="1">
    <mergeCell ref="A1:K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zwk</dc:creator>
  <cp:lastModifiedBy>旭</cp:lastModifiedBy>
  <dcterms:created xsi:type="dcterms:W3CDTF">2019-11-04T11:01:00Z</dcterms:created>
  <dcterms:modified xsi:type="dcterms:W3CDTF">2019-11-08T08:49:41Z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</Properties>
</file>