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1" r:id="rId1"/>
  </sheets>
  <definedNames>
    <definedName name="_xlnm._FilterDatabase" localSheetId="0" hidden="1">附件1!$E$3:$E$3135</definedName>
    <definedName name="_xlnm.Print_Titles" localSheetId="0">附件1!$3:$3</definedName>
  </definedNames>
  <calcPr calcId="144525"/>
</workbook>
</file>

<file path=xl/sharedStrings.xml><?xml version="1.0" encoding="utf-8"?>
<sst xmlns="http://schemas.openxmlformats.org/spreadsheetml/2006/main" count="7035" uniqueCount="45">
  <si>
    <t>附件1：</t>
  </si>
  <si>
    <t>2019年海曙区事业单位公开招聘事业人员笔试成绩及资格复审对象（10.13上午）</t>
  </si>
  <si>
    <t>报考单位</t>
  </si>
  <si>
    <t>报考职位</t>
  </si>
  <si>
    <t>准考证号</t>
  </si>
  <si>
    <t>成绩</t>
  </si>
  <si>
    <t>资格复审对象</t>
  </si>
  <si>
    <t>宁波市海曙区财政预算编审服务中心</t>
  </si>
  <si>
    <t>法律事务</t>
  </si>
  <si>
    <t>√</t>
  </si>
  <si>
    <t>缺考</t>
  </si>
  <si>
    <t>预算编审</t>
  </si>
  <si>
    <t>宁波市海曙区残疾人康复和就业服务中心</t>
  </si>
  <si>
    <t>综合管理</t>
  </si>
  <si>
    <t>宁波市海曙区大数据发展服务中心</t>
  </si>
  <si>
    <t>政务网络建设及应用推进（1）</t>
  </si>
  <si>
    <t>政务网络建设及应用推进（2）</t>
  </si>
  <si>
    <t>宁波市海曙区房地产管理处</t>
  </si>
  <si>
    <t>物业管理（1）</t>
  </si>
  <si>
    <t>物业管理（2）</t>
  </si>
  <si>
    <t>物业管理（3）</t>
  </si>
  <si>
    <t>宁波市海曙区公共项目建设管理中心</t>
  </si>
  <si>
    <t>房屋质量安全监督（1）</t>
  </si>
  <si>
    <t>房屋质量安全监督（2）</t>
  </si>
  <si>
    <t>工程管理</t>
  </si>
  <si>
    <t>综合文字</t>
  </si>
  <si>
    <t>宁波市海曙区轨道交通建设推进管理中心</t>
  </si>
  <si>
    <t>会计审计</t>
  </si>
  <si>
    <t>征地拆迁</t>
  </si>
  <si>
    <t>政策处理</t>
  </si>
  <si>
    <t>宁波市海曙区国有资产管理中心</t>
  </si>
  <si>
    <t>国资管理</t>
  </si>
  <si>
    <t>宁波市海曙区交通运输综合服务中心</t>
  </si>
  <si>
    <t>交通工程（1）</t>
  </si>
  <si>
    <t>交通工程（2）</t>
  </si>
  <si>
    <t>交通行业综合管理（1）</t>
  </si>
  <si>
    <t>交通行业综合管理（2）</t>
  </si>
  <si>
    <t>网络管理</t>
  </si>
  <si>
    <t>宁波市海曙区老年大学</t>
  </si>
  <si>
    <t>宁波市海曙区人民政府房屋征收办公室</t>
  </si>
  <si>
    <t>宁波市海曙区商务信息中心</t>
  </si>
  <si>
    <t>宁波市海曙区退役军人服务中心</t>
  </si>
  <si>
    <t>宁波市海曙区应急救援服务中心</t>
  </si>
  <si>
    <t>宁波市海曙区政府投资项目审计中心</t>
  </si>
  <si>
    <t>工程审计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</si>
</sst>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20"/>
      <color theme="1"/>
      <name val="方正大标宋简体"/>
      <charset val="134"/>
    </font>
    <font>
      <b/>
      <sz val="12"/>
      <color theme="1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20" fillId="21" borderId="9" applyNumberFormat="0" applyAlignment="0" applyProtection="0">
      <alignment vertical="center"/>
    </xf>
    <xf numFmtId="0" fontId="25" fillId="21" borderId="6" applyNumberFormat="0" applyAlignment="0" applyProtection="0">
      <alignment vertical="center"/>
    </xf>
    <xf numFmtId="0" fontId="12" fillId="9" borderId="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24" fillId="0" borderId="12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207"/>
  <sheetViews>
    <sheetView tabSelected="1" workbookViewId="0">
      <selection activeCell="G8" sqref="G8"/>
    </sheetView>
  </sheetViews>
  <sheetFormatPr defaultColWidth="9" defaultRowHeight="13.5" outlineLevelCol="4"/>
  <cols>
    <col min="1" max="1" width="38.375" style="1" customWidth="1"/>
    <col min="2" max="2" width="28.375" style="1" customWidth="1"/>
    <col min="3" max="3" width="25.625" style="1" customWidth="1"/>
    <col min="4" max="4" width="18.875" style="1" customWidth="1"/>
    <col min="5" max="5" width="15.25" style="2" customWidth="1"/>
    <col min="6" max="16384" width="9" style="1"/>
  </cols>
  <sheetData>
    <row r="1" spans="1:5">
      <c r="A1" s="1" t="s">
        <v>0</v>
      </c>
      <c r="E1" s="3"/>
    </row>
    <row r="2" ht="26.25" spans="1:5">
      <c r="A2" s="4" t="s">
        <v>1</v>
      </c>
      <c r="B2" s="4"/>
      <c r="C2" s="4"/>
      <c r="D2" s="4"/>
      <c r="E2" s="4"/>
    </row>
    <row r="3" ht="20.1" customHeight="1" spans="1:5">
      <c r="A3" s="5" t="s">
        <v>2</v>
      </c>
      <c r="B3" s="5" t="s">
        <v>3</v>
      </c>
      <c r="C3" s="5" t="s">
        <v>4</v>
      </c>
      <c r="D3" s="6" t="s">
        <v>5</v>
      </c>
      <c r="E3" s="7" t="s">
        <v>6</v>
      </c>
    </row>
    <row r="4" ht="20.1" customHeight="1" spans="1:5">
      <c r="A4" s="8" t="s">
        <v>7</v>
      </c>
      <c r="B4" s="8" t="s">
        <v>8</v>
      </c>
      <c r="C4" s="8" t="str">
        <f>"20190100101"</f>
        <v>20190100101</v>
      </c>
      <c r="D4" s="9">
        <v>71.5</v>
      </c>
      <c r="E4" s="2" t="s">
        <v>9</v>
      </c>
    </row>
    <row r="5" ht="20.1" customHeight="1" spans="1:5">
      <c r="A5" s="8" t="s">
        <v>7</v>
      </c>
      <c r="B5" s="8" t="s">
        <v>8</v>
      </c>
      <c r="C5" s="8" t="str">
        <f>"20190100102"</f>
        <v>20190100102</v>
      </c>
      <c r="D5" s="9">
        <v>73</v>
      </c>
      <c r="E5" s="2" t="s">
        <v>9</v>
      </c>
    </row>
    <row r="6" ht="20.1" customHeight="1" spans="1:5">
      <c r="A6" s="8" t="s">
        <v>7</v>
      </c>
      <c r="B6" s="8" t="s">
        <v>8</v>
      </c>
      <c r="C6" s="8" t="str">
        <f>"20190100103"</f>
        <v>20190100103</v>
      </c>
      <c r="D6" s="9" t="s">
        <v>10</v>
      </c>
      <c r="E6" s="10"/>
    </row>
    <row r="7" ht="20.1" customHeight="1" spans="1:5">
      <c r="A7" s="8" t="s">
        <v>7</v>
      </c>
      <c r="B7" s="8" t="s">
        <v>8</v>
      </c>
      <c r="C7" s="8" t="str">
        <f>"20190100104"</f>
        <v>20190100104</v>
      </c>
      <c r="D7" s="9" t="s">
        <v>10</v>
      </c>
      <c r="E7" s="10"/>
    </row>
    <row r="8" ht="20.1" customHeight="1" spans="1:5">
      <c r="A8" s="8" t="s">
        <v>7</v>
      </c>
      <c r="B8" s="8" t="s">
        <v>8</v>
      </c>
      <c r="C8" s="8" t="str">
        <f>"20190100105"</f>
        <v>20190100105</v>
      </c>
      <c r="D8" s="9">
        <v>63</v>
      </c>
      <c r="E8" s="10"/>
    </row>
    <row r="9" ht="20.1" customHeight="1" spans="1:5">
      <c r="A9" s="8" t="s">
        <v>7</v>
      </c>
      <c r="B9" s="8" t="s">
        <v>8</v>
      </c>
      <c r="C9" s="8" t="str">
        <f>"20190100106"</f>
        <v>20190100106</v>
      </c>
      <c r="D9" s="9">
        <v>74.5</v>
      </c>
      <c r="E9" s="2" t="s">
        <v>9</v>
      </c>
    </row>
    <row r="10" ht="20.1" customHeight="1" spans="1:4">
      <c r="A10" s="8" t="s">
        <v>7</v>
      </c>
      <c r="B10" s="8" t="s">
        <v>8</v>
      </c>
      <c r="C10" s="8" t="str">
        <f>"20190100107"</f>
        <v>20190100107</v>
      </c>
      <c r="D10" s="9">
        <v>60</v>
      </c>
    </row>
    <row r="11" ht="20.1" customHeight="1" spans="1:4">
      <c r="A11" s="8" t="s">
        <v>7</v>
      </c>
      <c r="B11" s="8" t="s">
        <v>11</v>
      </c>
      <c r="C11" s="8" t="str">
        <f>"20190100108"</f>
        <v>20190100108</v>
      </c>
      <c r="D11" s="9" t="s">
        <v>10</v>
      </c>
    </row>
    <row r="12" ht="20.1" customHeight="1" spans="1:4">
      <c r="A12" s="8" t="s">
        <v>7</v>
      </c>
      <c r="B12" s="8" t="s">
        <v>11</v>
      </c>
      <c r="C12" s="8" t="str">
        <f>"20190100109"</f>
        <v>20190100109</v>
      </c>
      <c r="D12" s="9">
        <v>64</v>
      </c>
    </row>
    <row r="13" ht="20.1" customHeight="1" spans="1:4">
      <c r="A13" s="8" t="s">
        <v>7</v>
      </c>
      <c r="B13" s="8" t="s">
        <v>11</v>
      </c>
      <c r="C13" s="8" t="str">
        <f>"20190100110"</f>
        <v>20190100110</v>
      </c>
      <c r="D13" s="9">
        <v>63.5</v>
      </c>
    </row>
    <row r="14" ht="20.1" customHeight="1" spans="1:5">
      <c r="A14" s="8" t="s">
        <v>7</v>
      </c>
      <c r="B14" s="8" t="s">
        <v>11</v>
      </c>
      <c r="C14" s="8" t="str">
        <f>"20190100111"</f>
        <v>20190100111</v>
      </c>
      <c r="D14" s="9">
        <v>68</v>
      </c>
      <c r="E14" s="10"/>
    </row>
    <row r="15" ht="20.1" customHeight="1" spans="1:5">
      <c r="A15" s="8" t="s">
        <v>7</v>
      </c>
      <c r="B15" s="8" t="s">
        <v>11</v>
      </c>
      <c r="C15" s="8" t="str">
        <f>"20190100112"</f>
        <v>20190100112</v>
      </c>
      <c r="D15" s="9">
        <v>70.5</v>
      </c>
      <c r="E15" s="10"/>
    </row>
    <row r="16" ht="20.1" customHeight="1" spans="1:5">
      <c r="A16" s="8" t="s">
        <v>7</v>
      </c>
      <c r="B16" s="8" t="s">
        <v>11</v>
      </c>
      <c r="C16" s="8" t="str">
        <f>"20190100113"</f>
        <v>20190100113</v>
      </c>
      <c r="D16" s="9">
        <v>66</v>
      </c>
      <c r="E16" s="10"/>
    </row>
    <row r="17" ht="20.1" customHeight="1" spans="1:4">
      <c r="A17" s="8" t="s">
        <v>7</v>
      </c>
      <c r="B17" s="8" t="s">
        <v>11</v>
      </c>
      <c r="C17" s="8" t="str">
        <f>"20190100114"</f>
        <v>20190100114</v>
      </c>
      <c r="D17" s="9">
        <v>70</v>
      </c>
    </row>
    <row r="18" ht="20.1" customHeight="1" spans="1:4">
      <c r="A18" s="8" t="s">
        <v>7</v>
      </c>
      <c r="B18" s="8" t="s">
        <v>11</v>
      </c>
      <c r="C18" s="8" t="str">
        <f>"20190100115"</f>
        <v>20190100115</v>
      </c>
      <c r="D18" s="9">
        <v>54</v>
      </c>
    </row>
    <row r="19" ht="20.1" customHeight="1" spans="1:4">
      <c r="A19" s="8" t="s">
        <v>7</v>
      </c>
      <c r="B19" s="8" t="s">
        <v>11</v>
      </c>
      <c r="C19" s="8" t="str">
        <f>"20190100116"</f>
        <v>20190100116</v>
      </c>
      <c r="D19" s="9" t="s">
        <v>10</v>
      </c>
    </row>
    <row r="20" ht="20.1" customHeight="1" spans="1:5">
      <c r="A20" s="8" t="s">
        <v>7</v>
      </c>
      <c r="B20" s="8" t="s">
        <v>11</v>
      </c>
      <c r="C20" s="8" t="str">
        <f>"20190100117"</f>
        <v>20190100117</v>
      </c>
      <c r="D20" s="9">
        <v>72</v>
      </c>
      <c r="E20" s="2" t="s">
        <v>9</v>
      </c>
    </row>
    <row r="21" ht="20.1" customHeight="1" spans="1:5">
      <c r="A21" s="8" t="s">
        <v>7</v>
      </c>
      <c r="B21" s="8" t="s">
        <v>11</v>
      </c>
      <c r="C21" s="8" t="str">
        <f>"20190100118"</f>
        <v>20190100118</v>
      </c>
      <c r="D21" s="9">
        <v>74.5</v>
      </c>
      <c r="E21" s="2" t="s">
        <v>9</v>
      </c>
    </row>
    <row r="22" ht="20.1" customHeight="1" spans="1:4">
      <c r="A22" s="8" t="s">
        <v>7</v>
      </c>
      <c r="B22" s="8" t="s">
        <v>11</v>
      </c>
      <c r="C22" s="8" t="str">
        <f>"20190100119"</f>
        <v>20190100119</v>
      </c>
      <c r="D22" s="9" t="s">
        <v>10</v>
      </c>
    </row>
    <row r="23" ht="20.1" customHeight="1" spans="1:5">
      <c r="A23" s="8" t="s">
        <v>7</v>
      </c>
      <c r="B23" s="8" t="s">
        <v>11</v>
      </c>
      <c r="C23" s="8" t="str">
        <f>"20190100120"</f>
        <v>20190100120</v>
      </c>
      <c r="D23" s="9">
        <v>73.5</v>
      </c>
      <c r="E23" s="2" t="s">
        <v>9</v>
      </c>
    </row>
    <row r="24" ht="20.1" customHeight="1" spans="1:4">
      <c r="A24" s="8" t="s">
        <v>7</v>
      </c>
      <c r="B24" s="8" t="s">
        <v>11</v>
      </c>
      <c r="C24" s="8" t="str">
        <f>"20190100121"</f>
        <v>20190100121</v>
      </c>
      <c r="D24" s="9">
        <v>61</v>
      </c>
    </row>
    <row r="25" ht="20.1" customHeight="1" spans="1:4">
      <c r="A25" s="8" t="s">
        <v>12</v>
      </c>
      <c r="B25" s="8" t="s">
        <v>13</v>
      </c>
      <c r="C25" s="8" t="str">
        <f>"20190100122"</f>
        <v>20190100122</v>
      </c>
      <c r="D25" s="9">
        <v>69.5</v>
      </c>
    </row>
    <row r="26" ht="20.1" customHeight="1" spans="1:4">
      <c r="A26" s="8" t="s">
        <v>12</v>
      </c>
      <c r="B26" s="8" t="s">
        <v>13</v>
      </c>
      <c r="C26" s="8" t="str">
        <f>"20190100123"</f>
        <v>20190100123</v>
      </c>
      <c r="D26" s="9">
        <v>73</v>
      </c>
    </row>
    <row r="27" ht="20.1" customHeight="1" spans="1:4">
      <c r="A27" s="8" t="s">
        <v>12</v>
      </c>
      <c r="B27" s="8" t="s">
        <v>13</v>
      </c>
      <c r="C27" s="8" t="str">
        <f>"20190100124"</f>
        <v>20190100124</v>
      </c>
      <c r="D27" s="9">
        <v>65.5</v>
      </c>
    </row>
    <row r="28" ht="20.1" customHeight="1" spans="1:4">
      <c r="A28" s="8" t="s">
        <v>12</v>
      </c>
      <c r="B28" s="8" t="s">
        <v>13</v>
      </c>
      <c r="C28" s="8" t="str">
        <f>"20190100125"</f>
        <v>20190100125</v>
      </c>
      <c r="D28" s="9">
        <v>66</v>
      </c>
    </row>
    <row r="29" ht="20.1" customHeight="1" spans="1:4">
      <c r="A29" s="8" t="s">
        <v>12</v>
      </c>
      <c r="B29" s="8" t="s">
        <v>13</v>
      </c>
      <c r="C29" s="8" t="str">
        <f>"20190100126"</f>
        <v>20190100126</v>
      </c>
      <c r="D29" s="9">
        <v>69</v>
      </c>
    </row>
    <row r="30" ht="20.1" customHeight="1" spans="1:4">
      <c r="A30" s="8" t="s">
        <v>12</v>
      </c>
      <c r="B30" s="8" t="s">
        <v>13</v>
      </c>
      <c r="C30" s="8" t="str">
        <f>"20190100127"</f>
        <v>20190100127</v>
      </c>
      <c r="D30" s="9">
        <v>61</v>
      </c>
    </row>
    <row r="31" ht="20.1" customHeight="1" spans="1:5">
      <c r="A31" s="8" t="s">
        <v>12</v>
      </c>
      <c r="B31" s="8" t="s">
        <v>13</v>
      </c>
      <c r="C31" s="8" t="str">
        <f>"20190100128"</f>
        <v>20190100128</v>
      </c>
      <c r="D31" s="9">
        <v>78.5</v>
      </c>
      <c r="E31" s="2" t="s">
        <v>9</v>
      </c>
    </row>
    <row r="32" ht="20.1" customHeight="1" spans="1:4">
      <c r="A32" s="8" t="s">
        <v>12</v>
      </c>
      <c r="B32" s="8" t="s">
        <v>13</v>
      </c>
      <c r="C32" s="8" t="str">
        <f>"20190100129"</f>
        <v>20190100129</v>
      </c>
      <c r="D32" s="9">
        <v>65</v>
      </c>
    </row>
    <row r="33" ht="20.1" customHeight="1" spans="1:4">
      <c r="A33" s="8" t="s">
        <v>12</v>
      </c>
      <c r="B33" s="8" t="s">
        <v>13</v>
      </c>
      <c r="C33" s="8" t="str">
        <f>"20190100130"</f>
        <v>20190100130</v>
      </c>
      <c r="D33" s="9">
        <v>73.5</v>
      </c>
    </row>
    <row r="34" ht="21.95" customHeight="1" spans="1:4">
      <c r="A34" s="8" t="s">
        <v>12</v>
      </c>
      <c r="B34" s="8" t="s">
        <v>13</v>
      </c>
      <c r="C34" s="8" t="str">
        <f>"20190100201"</f>
        <v>20190100201</v>
      </c>
      <c r="D34" s="9">
        <v>68</v>
      </c>
    </row>
    <row r="35" ht="21.95" customHeight="1" spans="1:4">
      <c r="A35" s="8" t="s">
        <v>12</v>
      </c>
      <c r="B35" s="8" t="s">
        <v>13</v>
      </c>
      <c r="C35" s="8" t="str">
        <f>"20190100202"</f>
        <v>20190100202</v>
      </c>
      <c r="D35" s="9">
        <v>58.5</v>
      </c>
    </row>
    <row r="36" ht="21.95" customHeight="1" spans="1:4">
      <c r="A36" s="8" t="s">
        <v>12</v>
      </c>
      <c r="B36" s="8" t="s">
        <v>13</v>
      </c>
      <c r="C36" s="8" t="str">
        <f>"20190100203"</f>
        <v>20190100203</v>
      </c>
      <c r="D36" s="9">
        <v>61</v>
      </c>
    </row>
    <row r="37" ht="21.95" customHeight="1" spans="1:4">
      <c r="A37" s="8" t="s">
        <v>12</v>
      </c>
      <c r="B37" s="8" t="s">
        <v>13</v>
      </c>
      <c r="C37" s="8" t="str">
        <f>"20190100204"</f>
        <v>20190100204</v>
      </c>
      <c r="D37" s="9">
        <v>72</v>
      </c>
    </row>
    <row r="38" ht="21.95" customHeight="1" spans="1:4">
      <c r="A38" s="8" t="s">
        <v>12</v>
      </c>
      <c r="B38" s="8" t="s">
        <v>13</v>
      </c>
      <c r="C38" s="8" t="str">
        <f>"20190100205"</f>
        <v>20190100205</v>
      </c>
      <c r="D38" s="9">
        <v>50.5</v>
      </c>
    </row>
    <row r="39" ht="21.95" customHeight="1" spans="1:4">
      <c r="A39" s="8" t="s">
        <v>12</v>
      </c>
      <c r="B39" s="8" t="s">
        <v>13</v>
      </c>
      <c r="C39" s="8" t="str">
        <f>"20190100206"</f>
        <v>20190100206</v>
      </c>
      <c r="D39" s="9" t="s">
        <v>10</v>
      </c>
    </row>
    <row r="40" ht="21.95" customHeight="1" spans="1:4">
      <c r="A40" s="8" t="s">
        <v>12</v>
      </c>
      <c r="B40" s="8" t="s">
        <v>13</v>
      </c>
      <c r="C40" s="8" t="str">
        <f>"20190100207"</f>
        <v>20190100207</v>
      </c>
      <c r="D40" s="9">
        <v>56</v>
      </c>
    </row>
    <row r="41" ht="21.95" customHeight="1" spans="1:4">
      <c r="A41" s="8" t="s">
        <v>12</v>
      </c>
      <c r="B41" s="8" t="s">
        <v>13</v>
      </c>
      <c r="C41" s="8" t="str">
        <f>"20190100208"</f>
        <v>20190100208</v>
      </c>
      <c r="D41" s="9">
        <v>64</v>
      </c>
    </row>
    <row r="42" ht="21.95" customHeight="1" spans="1:4">
      <c r="A42" s="8" t="s">
        <v>12</v>
      </c>
      <c r="B42" s="8" t="s">
        <v>13</v>
      </c>
      <c r="C42" s="8" t="str">
        <f>"20190100209"</f>
        <v>20190100209</v>
      </c>
      <c r="D42" s="9" t="s">
        <v>10</v>
      </c>
    </row>
    <row r="43" ht="21.95" customHeight="1" spans="1:4">
      <c r="A43" s="8" t="s">
        <v>12</v>
      </c>
      <c r="B43" s="8" t="s">
        <v>13</v>
      </c>
      <c r="C43" s="8" t="str">
        <f>"20190100210"</f>
        <v>20190100210</v>
      </c>
      <c r="D43" s="9">
        <v>61.5</v>
      </c>
    </row>
    <row r="44" ht="21.95" customHeight="1" spans="1:4">
      <c r="A44" s="8" t="s">
        <v>12</v>
      </c>
      <c r="B44" s="8" t="s">
        <v>13</v>
      </c>
      <c r="C44" s="8" t="str">
        <f>"20190100211"</f>
        <v>20190100211</v>
      </c>
      <c r="D44" s="9" t="s">
        <v>10</v>
      </c>
    </row>
    <row r="45" ht="21.95" customHeight="1" spans="1:4">
      <c r="A45" s="8" t="s">
        <v>12</v>
      </c>
      <c r="B45" s="8" t="s">
        <v>13</v>
      </c>
      <c r="C45" s="8" t="str">
        <f>"20190100212"</f>
        <v>20190100212</v>
      </c>
      <c r="D45" s="9">
        <v>72.5</v>
      </c>
    </row>
    <row r="46" ht="21.95" customHeight="1" spans="1:4">
      <c r="A46" s="8" t="s">
        <v>12</v>
      </c>
      <c r="B46" s="8" t="s">
        <v>13</v>
      </c>
      <c r="C46" s="8" t="str">
        <f>"20190100213"</f>
        <v>20190100213</v>
      </c>
      <c r="D46" s="9">
        <v>68.5</v>
      </c>
    </row>
    <row r="47" ht="21.95" customHeight="1" spans="1:4">
      <c r="A47" s="8" t="s">
        <v>12</v>
      </c>
      <c r="B47" s="8" t="s">
        <v>13</v>
      </c>
      <c r="C47" s="8" t="str">
        <f>"20190100214"</f>
        <v>20190100214</v>
      </c>
      <c r="D47" s="9" t="s">
        <v>10</v>
      </c>
    </row>
    <row r="48" ht="21.95" customHeight="1" spans="1:4">
      <c r="A48" s="8" t="s">
        <v>12</v>
      </c>
      <c r="B48" s="8" t="s">
        <v>13</v>
      </c>
      <c r="C48" s="8" t="str">
        <f>"20190100215"</f>
        <v>20190100215</v>
      </c>
      <c r="D48" s="9">
        <v>69</v>
      </c>
    </row>
    <row r="49" ht="21.95" customHeight="1" spans="1:4">
      <c r="A49" s="8" t="s">
        <v>12</v>
      </c>
      <c r="B49" s="8" t="s">
        <v>13</v>
      </c>
      <c r="C49" s="8" t="str">
        <f>"20190100216"</f>
        <v>20190100216</v>
      </c>
      <c r="D49" s="9">
        <v>71</v>
      </c>
    </row>
    <row r="50" ht="21.95" customHeight="1" spans="1:4">
      <c r="A50" s="8" t="s">
        <v>12</v>
      </c>
      <c r="B50" s="8" t="s">
        <v>13</v>
      </c>
      <c r="C50" s="8" t="str">
        <f>"20190100217"</f>
        <v>20190100217</v>
      </c>
      <c r="D50" s="9">
        <v>73</v>
      </c>
    </row>
    <row r="51" ht="21.95" customHeight="1" spans="1:4">
      <c r="A51" s="8" t="s">
        <v>12</v>
      </c>
      <c r="B51" s="8" t="s">
        <v>13</v>
      </c>
      <c r="C51" s="8" t="str">
        <f>"20190100218"</f>
        <v>20190100218</v>
      </c>
      <c r="D51" s="9">
        <v>63.5</v>
      </c>
    </row>
    <row r="52" ht="21.95" customHeight="1" spans="1:4">
      <c r="A52" s="8" t="s">
        <v>12</v>
      </c>
      <c r="B52" s="8" t="s">
        <v>13</v>
      </c>
      <c r="C52" s="8" t="str">
        <f>"20190100219"</f>
        <v>20190100219</v>
      </c>
      <c r="D52" s="9">
        <v>67</v>
      </c>
    </row>
    <row r="53" ht="21.95" customHeight="1" spans="1:4">
      <c r="A53" s="8" t="s">
        <v>12</v>
      </c>
      <c r="B53" s="8" t="s">
        <v>13</v>
      </c>
      <c r="C53" s="8" t="str">
        <f>"20190100220"</f>
        <v>20190100220</v>
      </c>
      <c r="D53" s="9">
        <v>67</v>
      </c>
    </row>
    <row r="54" ht="21.95" customHeight="1" spans="1:4">
      <c r="A54" s="8" t="s">
        <v>12</v>
      </c>
      <c r="B54" s="8" t="s">
        <v>13</v>
      </c>
      <c r="C54" s="8" t="str">
        <f>"20190100221"</f>
        <v>20190100221</v>
      </c>
      <c r="D54" s="9">
        <v>65.5</v>
      </c>
    </row>
    <row r="55" ht="21.95" customHeight="1" spans="1:4">
      <c r="A55" s="8" t="s">
        <v>12</v>
      </c>
      <c r="B55" s="8" t="s">
        <v>13</v>
      </c>
      <c r="C55" s="8" t="str">
        <f>"20190100222"</f>
        <v>20190100222</v>
      </c>
      <c r="D55" s="9">
        <v>54.5</v>
      </c>
    </row>
    <row r="56" ht="21.95" customHeight="1" spans="1:5">
      <c r="A56" s="8" t="s">
        <v>12</v>
      </c>
      <c r="B56" s="8" t="s">
        <v>13</v>
      </c>
      <c r="C56" s="8" t="str">
        <f>"20190100223"</f>
        <v>20190100223</v>
      </c>
      <c r="D56" s="9">
        <v>66</v>
      </c>
      <c r="E56" s="10"/>
    </row>
    <row r="57" ht="21.95" customHeight="1" spans="1:5">
      <c r="A57" s="8" t="s">
        <v>12</v>
      </c>
      <c r="B57" s="8" t="s">
        <v>13</v>
      </c>
      <c r="C57" s="8" t="str">
        <f>"20190100224"</f>
        <v>20190100224</v>
      </c>
      <c r="D57" s="9">
        <v>64</v>
      </c>
      <c r="E57" s="10"/>
    </row>
    <row r="58" ht="21.95" customHeight="1" spans="1:5">
      <c r="A58" s="8" t="s">
        <v>12</v>
      </c>
      <c r="B58" s="8" t="s">
        <v>13</v>
      </c>
      <c r="C58" s="8" t="str">
        <f>"20190100225"</f>
        <v>20190100225</v>
      </c>
      <c r="D58" s="9">
        <v>66.5</v>
      </c>
      <c r="E58" s="10"/>
    </row>
    <row r="59" ht="21.95" customHeight="1" spans="1:5">
      <c r="A59" s="8" t="s">
        <v>12</v>
      </c>
      <c r="B59" s="8" t="s">
        <v>13</v>
      </c>
      <c r="C59" s="8" t="str">
        <f>"20190100226"</f>
        <v>20190100226</v>
      </c>
      <c r="D59" s="9">
        <v>59</v>
      </c>
      <c r="E59" s="10"/>
    </row>
    <row r="60" ht="21.95" customHeight="1" spans="1:4">
      <c r="A60" s="8" t="s">
        <v>12</v>
      </c>
      <c r="B60" s="8" t="s">
        <v>13</v>
      </c>
      <c r="C60" s="8" t="str">
        <f>"20190100227"</f>
        <v>20190100227</v>
      </c>
      <c r="D60" s="9" t="s">
        <v>10</v>
      </c>
    </row>
    <row r="61" ht="21.95" customHeight="1" spans="1:4">
      <c r="A61" s="8" t="s">
        <v>12</v>
      </c>
      <c r="B61" s="8" t="s">
        <v>13</v>
      </c>
      <c r="C61" s="8" t="str">
        <f>"20190100228"</f>
        <v>20190100228</v>
      </c>
      <c r="D61" s="9">
        <v>69</v>
      </c>
    </row>
    <row r="62" ht="21.95" customHeight="1" spans="1:4">
      <c r="A62" s="8" t="s">
        <v>12</v>
      </c>
      <c r="B62" s="8" t="s">
        <v>13</v>
      </c>
      <c r="C62" s="8" t="str">
        <f>"20190100229"</f>
        <v>20190100229</v>
      </c>
      <c r="D62" s="9">
        <v>56.5</v>
      </c>
    </row>
    <row r="63" ht="21.95" customHeight="1" spans="1:4">
      <c r="A63" s="8" t="s">
        <v>12</v>
      </c>
      <c r="B63" s="8" t="s">
        <v>13</v>
      </c>
      <c r="C63" s="8" t="str">
        <f>"20190100230"</f>
        <v>20190100230</v>
      </c>
      <c r="D63" s="9">
        <v>65</v>
      </c>
    </row>
    <row r="64" ht="21.95" customHeight="1" spans="1:4">
      <c r="A64" s="8" t="s">
        <v>12</v>
      </c>
      <c r="B64" s="8" t="s">
        <v>13</v>
      </c>
      <c r="C64" s="8" t="str">
        <f>"20190100301"</f>
        <v>20190100301</v>
      </c>
      <c r="D64" s="9">
        <v>75</v>
      </c>
    </row>
    <row r="65" ht="21.95" customHeight="1" spans="1:4">
      <c r="A65" s="8" t="s">
        <v>12</v>
      </c>
      <c r="B65" s="8" t="s">
        <v>13</v>
      </c>
      <c r="C65" s="8" t="str">
        <f>"20190100302"</f>
        <v>20190100302</v>
      </c>
      <c r="D65" s="9" t="s">
        <v>10</v>
      </c>
    </row>
    <row r="66" ht="21.95" customHeight="1" spans="1:4">
      <c r="A66" s="8" t="s">
        <v>12</v>
      </c>
      <c r="B66" s="8" t="s">
        <v>13</v>
      </c>
      <c r="C66" s="8" t="str">
        <f>"20190100303"</f>
        <v>20190100303</v>
      </c>
      <c r="D66" s="9">
        <v>57</v>
      </c>
    </row>
    <row r="67" ht="21.95" customHeight="1" spans="1:4">
      <c r="A67" s="8" t="s">
        <v>12</v>
      </c>
      <c r="B67" s="8" t="s">
        <v>13</v>
      </c>
      <c r="C67" s="8" t="str">
        <f>"20190100304"</f>
        <v>20190100304</v>
      </c>
      <c r="D67" s="9" t="s">
        <v>10</v>
      </c>
    </row>
    <row r="68" ht="21.95" customHeight="1" spans="1:4">
      <c r="A68" s="8" t="s">
        <v>12</v>
      </c>
      <c r="B68" s="8" t="s">
        <v>13</v>
      </c>
      <c r="C68" s="8" t="str">
        <f>"20190100305"</f>
        <v>20190100305</v>
      </c>
      <c r="D68" s="9">
        <v>54</v>
      </c>
    </row>
    <row r="69" ht="21.95" customHeight="1" spans="1:4">
      <c r="A69" s="8" t="s">
        <v>12</v>
      </c>
      <c r="B69" s="8" t="s">
        <v>13</v>
      </c>
      <c r="C69" s="8" t="str">
        <f>"20190100306"</f>
        <v>20190100306</v>
      </c>
      <c r="D69" s="9">
        <v>71</v>
      </c>
    </row>
    <row r="70" ht="21.95" customHeight="1" spans="1:4">
      <c r="A70" s="8" t="s">
        <v>12</v>
      </c>
      <c r="B70" s="8" t="s">
        <v>13</v>
      </c>
      <c r="C70" s="8" t="str">
        <f>"20190100307"</f>
        <v>20190100307</v>
      </c>
      <c r="D70" s="9">
        <v>67</v>
      </c>
    </row>
    <row r="71" ht="21.95" customHeight="1" spans="1:4">
      <c r="A71" s="8" t="s">
        <v>12</v>
      </c>
      <c r="B71" s="8" t="s">
        <v>13</v>
      </c>
      <c r="C71" s="8" t="str">
        <f>"20190100308"</f>
        <v>20190100308</v>
      </c>
      <c r="D71" s="9">
        <v>65.5</v>
      </c>
    </row>
    <row r="72" ht="21.95" customHeight="1" spans="1:4">
      <c r="A72" s="8" t="s">
        <v>12</v>
      </c>
      <c r="B72" s="8" t="s">
        <v>13</v>
      </c>
      <c r="C72" s="8" t="str">
        <f>"20190100309"</f>
        <v>20190100309</v>
      </c>
      <c r="D72" s="9">
        <v>69</v>
      </c>
    </row>
    <row r="73" ht="21.95" customHeight="1" spans="1:4">
      <c r="A73" s="8" t="s">
        <v>12</v>
      </c>
      <c r="B73" s="8" t="s">
        <v>13</v>
      </c>
      <c r="C73" s="8" t="str">
        <f>"20190100310"</f>
        <v>20190100310</v>
      </c>
      <c r="D73" s="9">
        <v>64.5</v>
      </c>
    </row>
    <row r="74" ht="21.95" customHeight="1" spans="1:4">
      <c r="A74" s="8" t="s">
        <v>12</v>
      </c>
      <c r="B74" s="8" t="s">
        <v>13</v>
      </c>
      <c r="C74" s="8" t="str">
        <f>"20190100311"</f>
        <v>20190100311</v>
      </c>
      <c r="D74" s="9">
        <v>69.5</v>
      </c>
    </row>
    <row r="75" ht="21.95" customHeight="1" spans="1:4">
      <c r="A75" s="8" t="s">
        <v>12</v>
      </c>
      <c r="B75" s="8" t="s">
        <v>13</v>
      </c>
      <c r="C75" s="8" t="str">
        <f>"20190100312"</f>
        <v>20190100312</v>
      </c>
      <c r="D75" s="9" t="s">
        <v>10</v>
      </c>
    </row>
    <row r="76" ht="21.95" customHeight="1" spans="1:4">
      <c r="A76" s="8" t="s">
        <v>12</v>
      </c>
      <c r="B76" s="8" t="s">
        <v>13</v>
      </c>
      <c r="C76" s="8" t="str">
        <f>"20190100313"</f>
        <v>20190100313</v>
      </c>
      <c r="D76" s="9">
        <v>75</v>
      </c>
    </row>
    <row r="77" ht="21.95" customHeight="1" spans="1:4">
      <c r="A77" s="8" t="s">
        <v>12</v>
      </c>
      <c r="B77" s="8" t="s">
        <v>13</v>
      </c>
      <c r="C77" s="8" t="str">
        <f>"20190100314"</f>
        <v>20190100314</v>
      </c>
      <c r="D77" s="9">
        <v>60</v>
      </c>
    </row>
    <row r="78" ht="21.95" customHeight="1" spans="1:4">
      <c r="A78" s="8" t="s">
        <v>12</v>
      </c>
      <c r="B78" s="8" t="s">
        <v>13</v>
      </c>
      <c r="C78" s="8" t="str">
        <f>"20190100315"</f>
        <v>20190100315</v>
      </c>
      <c r="D78" s="9">
        <v>62.5</v>
      </c>
    </row>
    <row r="79" ht="21.95" customHeight="1" spans="1:4">
      <c r="A79" s="8" t="s">
        <v>12</v>
      </c>
      <c r="B79" s="8" t="s">
        <v>13</v>
      </c>
      <c r="C79" s="8" t="str">
        <f>"20190100316"</f>
        <v>20190100316</v>
      </c>
      <c r="D79" s="9">
        <v>68.5</v>
      </c>
    </row>
    <row r="80" ht="21.95" customHeight="1" spans="1:4">
      <c r="A80" s="8" t="s">
        <v>12</v>
      </c>
      <c r="B80" s="8" t="s">
        <v>13</v>
      </c>
      <c r="C80" s="8" t="str">
        <f>"20190100317"</f>
        <v>20190100317</v>
      </c>
      <c r="D80" s="9">
        <v>64.5</v>
      </c>
    </row>
    <row r="81" ht="21.95" customHeight="1" spans="1:4">
      <c r="A81" s="8" t="s">
        <v>12</v>
      </c>
      <c r="B81" s="8" t="s">
        <v>13</v>
      </c>
      <c r="C81" s="8" t="str">
        <f>"20190100318"</f>
        <v>20190100318</v>
      </c>
      <c r="D81" s="9" t="s">
        <v>10</v>
      </c>
    </row>
    <row r="82" ht="21.95" customHeight="1" spans="1:4">
      <c r="A82" s="8" t="s">
        <v>12</v>
      </c>
      <c r="B82" s="8" t="s">
        <v>13</v>
      </c>
      <c r="C82" s="8" t="str">
        <f>"20190100319"</f>
        <v>20190100319</v>
      </c>
      <c r="D82" s="9">
        <v>57</v>
      </c>
    </row>
    <row r="83" ht="21.95" customHeight="1" spans="1:4">
      <c r="A83" s="8" t="s">
        <v>12</v>
      </c>
      <c r="B83" s="8" t="s">
        <v>13</v>
      </c>
      <c r="C83" s="8" t="str">
        <f>"20190100320"</f>
        <v>20190100320</v>
      </c>
      <c r="D83" s="9">
        <v>56</v>
      </c>
    </row>
    <row r="84" ht="21.95" customHeight="1" spans="1:4">
      <c r="A84" s="8" t="s">
        <v>12</v>
      </c>
      <c r="B84" s="8" t="s">
        <v>13</v>
      </c>
      <c r="C84" s="8" t="str">
        <f>"20190100321"</f>
        <v>20190100321</v>
      </c>
      <c r="D84" s="9">
        <v>67.5</v>
      </c>
    </row>
    <row r="85" ht="21.95" customHeight="1" spans="1:4">
      <c r="A85" s="8" t="s">
        <v>12</v>
      </c>
      <c r="B85" s="8" t="s">
        <v>13</v>
      </c>
      <c r="C85" s="8" t="str">
        <f>"20190100322"</f>
        <v>20190100322</v>
      </c>
      <c r="D85" s="9">
        <v>70.5</v>
      </c>
    </row>
    <row r="86" ht="21.95" customHeight="1" spans="1:4">
      <c r="A86" s="8" t="s">
        <v>12</v>
      </c>
      <c r="B86" s="8" t="s">
        <v>13</v>
      </c>
      <c r="C86" s="8" t="str">
        <f>"20190100323"</f>
        <v>20190100323</v>
      </c>
      <c r="D86" s="9">
        <v>61.5</v>
      </c>
    </row>
    <row r="87" ht="21.95" customHeight="1" spans="1:4">
      <c r="A87" s="8" t="s">
        <v>12</v>
      </c>
      <c r="B87" s="8" t="s">
        <v>13</v>
      </c>
      <c r="C87" s="8" t="str">
        <f>"20190100324"</f>
        <v>20190100324</v>
      </c>
      <c r="D87" s="9" t="s">
        <v>10</v>
      </c>
    </row>
    <row r="88" ht="21.95" customHeight="1" spans="1:4">
      <c r="A88" s="8" t="s">
        <v>12</v>
      </c>
      <c r="B88" s="8" t="s">
        <v>13</v>
      </c>
      <c r="C88" s="8" t="str">
        <f>"20190100325"</f>
        <v>20190100325</v>
      </c>
      <c r="D88" s="9">
        <v>68</v>
      </c>
    </row>
    <row r="89" ht="21.95" customHeight="1" spans="1:4">
      <c r="A89" s="8" t="s">
        <v>12</v>
      </c>
      <c r="B89" s="8" t="s">
        <v>13</v>
      </c>
      <c r="C89" s="8" t="str">
        <f>"20190100326"</f>
        <v>20190100326</v>
      </c>
      <c r="D89" s="9">
        <v>63.5</v>
      </c>
    </row>
    <row r="90" ht="21.95" customHeight="1" spans="1:4">
      <c r="A90" s="8" t="s">
        <v>12</v>
      </c>
      <c r="B90" s="8" t="s">
        <v>13</v>
      </c>
      <c r="C90" s="8" t="str">
        <f>"20190100327"</f>
        <v>20190100327</v>
      </c>
      <c r="D90" s="9">
        <v>67.5</v>
      </c>
    </row>
    <row r="91" ht="21.95" customHeight="1" spans="1:4">
      <c r="A91" s="8" t="s">
        <v>12</v>
      </c>
      <c r="B91" s="8" t="s">
        <v>13</v>
      </c>
      <c r="C91" s="8" t="str">
        <f>"20190100328"</f>
        <v>20190100328</v>
      </c>
      <c r="D91" s="9">
        <v>61</v>
      </c>
    </row>
    <row r="92" ht="21.95" customHeight="1" spans="1:4">
      <c r="A92" s="8" t="s">
        <v>12</v>
      </c>
      <c r="B92" s="8" t="s">
        <v>13</v>
      </c>
      <c r="C92" s="8" t="str">
        <f>"20190100329"</f>
        <v>20190100329</v>
      </c>
      <c r="D92" s="9" t="s">
        <v>10</v>
      </c>
    </row>
    <row r="93" ht="21.95" customHeight="1" spans="1:4">
      <c r="A93" s="8" t="s">
        <v>12</v>
      </c>
      <c r="B93" s="8" t="s">
        <v>13</v>
      </c>
      <c r="C93" s="8" t="str">
        <f>"20190100330"</f>
        <v>20190100330</v>
      </c>
      <c r="D93" s="9">
        <v>59.5</v>
      </c>
    </row>
    <row r="94" ht="21.95" customHeight="1" spans="1:4">
      <c r="A94" s="8" t="s">
        <v>12</v>
      </c>
      <c r="B94" s="8" t="s">
        <v>13</v>
      </c>
      <c r="C94" s="8" t="str">
        <f>"20190100401"</f>
        <v>20190100401</v>
      </c>
      <c r="D94" s="9">
        <v>59</v>
      </c>
    </row>
    <row r="95" ht="21.95" customHeight="1" spans="1:4">
      <c r="A95" s="8" t="s">
        <v>12</v>
      </c>
      <c r="B95" s="8" t="s">
        <v>13</v>
      </c>
      <c r="C95" s="8" t="str">
        <f>"20190100402"</f>
        <v>20190100402</v>
      </c>
      <c r="D95" s="9" t="s">
        <v>10</v>
      </c>
    </row>
    <row r="96" ht="21.95" customHeight="1" spans="1:4">
      <c r="A96" s="8" t="s">
        <v>12</v>
      </c>
      <c r="B96" s="8" t="s">
        <v>13</v>
      </c>
      <c r="C96" s="8" t="str">
        <f>"20190100403"</f>
        <v>20190100403</v>
      </c>
      <c r="D96" s="9">
        <v>55</v>
      </c>
    </row>
    <row r="97" ht="21.95" customHeight="1" spans="1:4">
      <c r="A97" s="8" t="s">
        <v>12</v>
      </c>
      <c r="B97" s="8" t="s">
        <v>13</v>
      </c>
      <c r="C97" s="8" t="str">
        <f>"20190100404"</f>
        <v>20190100404</v>
      </c>
      <c r="D97" s="9">
        <v>65</v>
      </c>
    </row>
    <row r="98" ht="21.95" customHeight="1" spans="1:4">
      <c r="A98" s="8" t="s">
        <v>12</v>
      </c>
      <c r="B98" s="8" t="s">
        <v>13</v>
      </c>
      <c r="C98" s="8" t="str">
        <f>"20190100405"</f>
        <v>20190100405</v>
      </c>
      <c r="D98" s="9">
        <v>72</v>
      </c>
    </row>
    <row r="99" ht="21.95" customHeight="1" spans="1:4">
      <c r="A99" s="8" t="s">
        <v>12</v>
      </c>
      <c r="B99" s="8" t="s">
        <v>13</v>
      </c>
      <c r="C99" s="8" t="str">
        <f>"20190100406"</f>
        <v>20190100406</v>
      </c>
      <c r="D99" s="9" t="s">
        <v>10</v>
      </c>
    </row>
    <row r="100" ht="21.95" customHeight="1" spans="1:4">
      <c r="A100" s="8" t="s">
        <v>12</v>
      </c>
      <c r="B100" s="8" t="s">
        <v>13</v>
      </c>
      <c r="C100" s="8" t="str">
        <f>"20190100407"</f>
        <v>20190100407</v>
      </c>
      <c r="D100" s="9">
        <v>60</v>
      </c>
    </row>
    <row r="101" ht="21.95" customHeight="1" spans="1:4">
      <c r="A101" s="8" t="s">
        <v>12</v>
      </c>
      <c r="B101" s="8" t="s">
        <v>13</v>
      </c>
      <c r="C101" s="8" t="str">
        <f>"20190100408"</f>
        <v>20190100408</v>
      </c>
      <c r="D101" s="9" t="s">
        <v>10</v>
      </c>
    </row>
    <row r="102" ht="21.95" customHeight="1" spans="1:4">
      <c r="A102" s="8" t="s">
        <v>12</v>
      </c>
      <c r="B102" s="8" t="s">
        <v>13</v>
      </c>
      <c r="C102" s="8" t="str">
        <f>"20190100409"</f>
        <v>20190100409</v>
      </c>
      <c r="D102" s="9">
        <v>55.5</v>
      </c>
    </row>
    <row r="103" ht="21.95" customHeight="1" spans="1:4">
      <c r="A103" s="8" t="s">
        <v>12</v>
      </c>
      <c r="B103" s="8" t="s">
        <v>13</v>
      </c>
      <c r="C103" s="8" t="str">
        <f>"20190100410"</f>
        <v>20190100410</v>
      </c>
      <c r="D103" s="9" t="s">
        <v>10</v>
      </c>
    </row>
    <row r="104" ht="21.95" customHeight="1" spans="1:4">
      <c r="A104" s="8" t="s">
        <v>12</v>
      </c>
      <c r="B104" s="8" t="s">
        <v>13</v>
      </c>
      <c r="C104" s="8" t="str">
        <f>"20190100411"</f>
        <v>20190100411</v>
      </c>
      <c r="D104" s="9" t="s">
        <v>10</v>
      </c>
    </row>
    <row r="105" ht="21.95" customHeight="1" spans="1:4">
      <c r="A105" s="8" t="s">
        <v>12</v>
      </c>
      <c r="B105" s="8" t="s">
        <v>13</v>
      </c>
      <c r="C105" s="8" t="str">
        <f>"20190100412"</f>
        <v>20190100412</v>
      </c>
      <c r="D105" s="9">
        <v>61</v>
      </c>
    </row>
    <row r="106" ht="21.95" customHeight="1" spans="1:4">
      <c r="A106" s="8" t="s">
        <v>12</v>
      </c>
      <c r="B106" s="8" t="s">
        <v>13</v>
      </c>
      <c r="C106" s="8" t="str">
        <f>"20190100413"</f>
        <v>20190100413</v>
      </c>
      <c r="D106" s="9">
        <v>61.5</v>
      </c>
    </row>
    <row r="107" ht="21.95" customHeight="1" spans="1:4">
      <c r="A107" s="8" t="s">
        <v>12</v>
      </c>
      <c r="B107" s="8" t="s">
        <v>13</v>
      </c>
      <c r="C107" s="8" t="str">
        <f>"20190100414"</f>
        <v>20190100414</v>
      </c>
      <c r="D107" s="9">
        <v>73</v>
      </c>
    </row>
    <row r="108" ht="21.95" customHeight="1" spans="1:4">
      <c r="A108" s="8" t="s">
        <v>12</v>
      </c>
      <c r="B108" s="8" t="s">
        <v>13</v>
      </c>
      <c r="C108" s="8" t="str">
        <f>"20190100415"</f>
        <v>20190100415</v>
      </c>
      <c r="D108" s="9">
        <v>71</v>
      </c>
    </row>
    <row r="109" ht="21.95" customHeight="1" spans="1:4">
      <c r="A109" s="8" t="s">
        <v>12</v>
      </c>
      <c r="B109" s="8" t="s">
        <v>13</v>
      </c>
      <c r="C109" s="8" t="str">
        <f>"20190100416"</f>
        <v>20190100416</v>
      </c>
      <c r="D109" s="9">
        <v>63.5</v>
      </c>
    </row>
    <row r="110" ht="21.95" customHeight="1" spans="1:4">
      <c r="A110" s="8" t="s">
        <v>12</v>
      </c>
      <c r="B110" s="8" t="s">
        <v>13</v>
      </c>
      <c r="C110" s="8" t="str">
        <f>"20190100417"</f>
        <v>20190100417</v>
      </c>
      <c r="D110" s="9">
        <v>58.5</v>
      </c>
    </row>
    <row r="111" ht="21.95" customHeight="1" spans="1:4">
      <c r="A111" s="8" t="s">
        <v>12</v>
      </c>
      <c r="B111" s="8" t="s">
        <v>13</v>
      </c>
      <c r="C111" s="8" t="str">
        <f>"20190100418"</f>
        <v>20190100418</v>
      </c>
      <c r="D111" s="9">
        <v>64</v>
      </c>
    </row>
    <row r="112" ht="21.95" customHeight="1" spans="1:4">
      <c r="A112" s="8" t="s">
        <v>12</v>
      </c>
      <c r="B112" s="8" t="s">
        <v>13</v>
      </c>
      <c r="C112" s="8" t="str">
        <f>"20190100419"</f>
        <v>20190100419</v>
      </c>
      <c r="D112" s="9">
        <v>64.5</v>
      </c>
    </row>
    <row r="113" ht="21.95" customHeight="1" spans="1:4">
      <c r="A113" s="8" t="s">
        <v>12</v>
      </c>
      <c r="B113" s="8" t="s">
        <v>13</v>
      </c>
      <c r="C113" s="8" t="str">
        <f>"20190100420"</f>
        <v>20190100420</v>
      </c>
      <c r="D113" s="9">
        <v>58.5</v>
      </c>
    </row>
    <row r="114" ht="21.95" customHeight="1" spans="1:4">
      <c r="A114" s="8" t="s">
        <v>12</v>
      </c>
      <c r="B114" s="8" t="s">
        <v>13</v>
      </c>
      <c r="C114" s="8" t="str">
        <f>"20190100421"</f>
        <v>20190100421</v>
      </c>
      <c r="D114" s="9">
        <v>63.5</v>
      </c>
    </row>
    <row r="115" ht="21.95" customHeight="1" spans="1:4">
      <c r="A115" s="8" t="s">
        <v>12</v>
      </c>
      <c r="B115" s="8" t="s">
        <v>13</v>
      </c>
      <c r="C115" s="8" t="str">
        <f>"20190100422"</f>
        <v>20190100422</v>
      </c>
      <c r="D115" s="9">
        <v>72</v>
      </c>
    </row>
    <row r="116" ht="21.95" customHeight="1" spans="1:4">
      <c r="A116" s="8" t="s">
        <v>12</v>
      </c>
      <c r="B116" s="8" t="s">
        <v>13</v>
      </c>
      <c r="C116" s="8" t="str">
        <f>"20190100423"</f>
        <v>20190100423</v>
      </c>
      <c r="D116" s="9">
        <v>63.5</v>
      </c>
    </row>
    <row r="117" ht="21.95" customHeight="1" spans="1:4">
      <c r="A117" s="8" t="s">
        <v>12</v>
      </c>
      <c r="B117" s="8" t="s">
        <v>13</v>
      </c>
      <c r="C117" s="8" t="str">
        <f>"20190100424"</f>
        <v>20190100424</v>
      </c>
      <c r="D117" s="9">
        <v>67.5</v>
      </c>
    </row>
    <row r="118" ht="21.95" customHeight="1" spans="1:4">
      <c r="A118" s="8" t="s">
        <v>12</v>
      </c>
      <c r="B118" s="8" t="s">
        <v>13</v>
      </c>
      <c r="C118" s="8" t="str">
        <f>"20190100425"</f>
        <v>20190100425</v>
      </c>
      <c r="D118" s="9">
        <v>70</v>
      </c>
    </row>
    <row r="119" ht="21.95" customHeight="1" spans="1:4">
      <c r="A119" s="8" t="s">
        <v>12</v>
      </c>
      <c r="B119" s="8" t="s">
        <v>13</v>
      </c>
      <c r="C119" s="8" t="str">
        <f>"20190100426"</f>
        <v>20190100426</v>
      </c>
      <c r="D119" s="9">
        <v>75</v>
      </c>
    </row>
    <row r="120" ht="21.95" customHeight="1" spans="1:5">
      <c r="A120" s="8" t="s">
        <v>12</v>
      </c>
      <c r="B120" s="8" t="s">
        <v>13</v>
      </c>
      <c r="C120" s="8" t="str">
        <f>"20190100427"</f>
        <v>20190100427</v>
      </c>
      <c r="D120" s="9">
        <v>76</v>
      </c>
      <c r="E120" s="2" t="s">
        <v>9</v>
      </c>
    </row>
    <row r="121" ht="21.95" customHeight="1" spans="1:4">
      <c r="A121" s="8" t="s">
        <v>12</v>
      </c>
      <c r="B121" s="8" t="s">
        <v>13</v>
      </c>
      <c r="C121" s="8" t="str">
        <f>"20190100428"</f>
        <v>20190100428</v>
      </c>
      <c r="D121" s="9">
        <v>66</v>
      </c>
    </row>
    <row r="122" ht="21.95" customHeight="1" spans="1:4">
      <c r="A122" s="8" t="s">
        <v>12</v>
      </c>
      <c r="B122" s="8" t="s">
        <v>13</v>
      </c>
      <c r="C122" s="8" t="str">
        <f>"20190100429"</f>
        <v>20190100429</v>
      </c>
      <c r="D122" s="9">
        <v>62.5</v>
      </c>
    </row>
    <row r="123" ht="21.95" customHeight="1" spans="1:4">
      <c r="A123" s="8" t="s">
        <v>12</v>
      </c>
      <c r="B123" s="8" t="s">
        <v>13</v>
      </c>
      <c r="C123" s="8" t="str">
        <f>"20190100430"</f>
        <v>20190100430</v>
      </c>
      <c r="D123" s="9">
        <v>65</v>
      </c>
    </row>
    <row r="124" ht="21.95" customHeight="1" spans="1:4">
      <c r="A124" s="8" t="s">
        <v>12</v>
      </c>
      <c r="B124" s="8" t="s">
        <v>13</v>
      </c>
      <c r="C124" s="8" t="str">
        <f>"20190100501"</f>
        <v>20190100501</v>
      </c>
      <c r="D124" s="9">
        <v>66</v>
      </c>
    </row>
    <row r="125" ht="21.95" customHeight="1" spans="1:4">
      <c r="A125" s="8" t="s">
        <v>12</v>
      </c>
      <c r="B125" s="8" t="s">
        <v>13</v>
      </c>
      <c r="C125" s="8" t="str">
        <f>"20190100502"</f>
        <v>20190100502</v>
      </c>
      <c r="D125" s="9" t="s">
        <v>10</v>
      </c>
    </row>
    <row r="126" ht="21.95" customHeight="1" spans="1:4">
      <c r="A126" s="8" t="s">
        <v>12</v>
      </c>
      <c r="B126" s="8" t="s">
        <v>13</v>
      </c>
      <c r="C126" s="8" t="str">
        <f>"20190100503"</f>
        <v>20190100503</v>
      </c>
      <c r="D126" s="9" t="s">
        <v>10</v>
      </c>
    </row>
    <row r="127" ht="21.95" customHeight="1" spans="1:4">
      <c r="A127" s="8" t="s">
        <v>12</v>
      </c>
      <c r="B127" s="8" t="s">
        <v>13</v>
      </c>
      <c r="C127" s="8" t="str">
        <f>"20190100504"</f>
        <v>20190100504</v>
      </c>
      <c r="D127" s="9">
        <v>59.5</v>
      </c>
    </row>
    <row r="128" ht="21.95" customHeight="1" spans="1:4">
      <c r="A128" s="8" t="s">
        <v>12</v>
      </c>
      <c r="B128" s="8" t="s">
        <v>13</v>
      </c>
      <c r="C128" s="8" t="str">
        <f>"20190100505"</f>
        <v>20190100505</v>
      </c>
      <c r="D128" s="9">
        <v>59</v>
      </c>
    </row>
    <row r="129" ht="21.95" customHeight="1" spans="1:4">
      <c r="A129" s="8" t="s">
        <v>12</v>
      </c>
      <c r="B129" s="8" t="s">
        <v>13</v>
      </c>
      <c r="C129" s="8" t="str">
        <f>"20190100506"</f>
        <v>20190100506</v>
      </c>
      <c r="D129" s="9">
        <v>56.5</v>
      </c>
    </row>
    <row r="130" ht="21.95" customHeight="1" spans="1:4">
      <c r="A130" s="8" t="s">
        <v>12</v>
      </c>
      <c r="B130" s="8" t="s">
        <v>13</v>
      </c>
      <c r="C130" s="8" t="str">
        <f>"20190100507"</f>
        <v>20190100507</v>
      </c>
      <c r="D130" s="9">
        <v>68</v>
      </c>
    </row>
    <row r="131" ht="21.95" customHeight="1" spans="1:4">
      <c r="A131" s="8" t="s">
        <v>12</v>
      </c>
      <c r="B131" s="8" t="s">
        <v>13</v>
      </c>
      <c r="C131" s="8" t="str">
        <f>"20190100508"</f>
        <v>20190100508</v>
      </c>
      <c r="D131" s="9">
        <v>62.5</v>
      </c>
    </row>
    <row r="132" ht="21.95" customHeight="1" spans="1:4">
      <c r="A132" s="8" t="s">
        <v>12</v>
      </c>
      <c r="B132" s="8" t="s">
        <v>13</v>
      </c>
      <c r="C132" s="8" t="str">
        <f>"20190100509"</f>
        <v>20190100509</v>
      </c>
      <c r="D132" s="9" t="s">
        <v>10</v>
      </c>
    </row>
    <row r="133" ht="21.95" customHeight="1" spans="1:4">
      <c r="A133" s="8" t="s">
        <v>12</v>
      </c>
      <c r="B133" s="8" t="s">
        <v>13</v>
      </c>
      <c r="C133" s="8" t="str">
        <f>"20190100510"</f>
        <v>20190100510</v>
      </c>
      <c r="D133" s="9">
        <v>65</v>
      </c>
    </row>
    <row r="134" ht="21.95" customHeight="1" spans="1:4">
      <c r="A134" s="8" t="s">
        <v>12</v>
      </c>
      <c r="B134" s="8" t="s">
        <v>13</v>
      </c>
      <c r="C134" s="8" t="str">
        <f>"20190100511"</f>
        <v>20190100511</v>
      </c>
      <c r="D134" s="9" t="s">
        <v>10</v>
      </c>
    </row>
    <row r="135" ht="21.95" customHeight="1" spans="1:4">
      <c r="A135" s="8" t="s">
        <v>12</v>
      </c>
      <c r="B135" s="8" t="s">
        <v>13</v>
      </c>
      <c r="C135" s="8" t="str">
        <f>"20190100512"</f>
        <v>20190100512</v>
      </c>
      <c r="D135" s="9">
        <v>63</v>
      </c>
    </row>
    <row r="136" ht="21.95" customHeight="1" spans="1:4">
      <c r="A136" s="8" t="s">
        <v>12</v>
      </c>
      <c r="B136" s="8" t="s">
        <v>13</v>
      </c>
      <c r="C136" s="8" t="str">
        <f>"20190100513"</f>
        <v>20190100513</v>
      </c>
      <c r="D136" s="9">
        <v>70</v>
      </c>
    </row>
    <row r="137" ht="21.95" customHeight="1" spans="1:4">
      <c r="A137" s="8" t="s">
        <v>12</v>
      </c>
      <c r="B137" s="8" t="s">
        <v>13</v>
      </c>
      <c r="C137" s="8" t="str">
        <f>"20190100514"</f>
        <v>20190100514</v>
      </c>
      <c r="D137" s="9">
        <v>74.5</v>
      </c>
    </row>
    <row r="138" ht="21.95" customHeight="1" spans="1:4">
      <c r="A138" s="8" t="s">
        <v>12</v>
      </c>
      <c r="B138" s="8" t="s">
        <v>13</v>
      </c>
      <c r="C138" s="8" t="str">
        <f>"20190100515"</f>
        <v>20190100515</v>
      </c>
      <c r="D138" s="9">
        <v>63</v>
      </c>
    </row>
    <row r="139" ht="21.95" customHeight="1" spans="1:4">
      <c r="A139" s="8" t="s">
        <v>12</v>
      </c>
      <c r="B139" s="8" t="s">
        <v>13</v>
      </c>
      <c r="C139" s="8" t="str">
        <f>"20190100516"</f>
        <v>20190100516</v>
      </c>
      <c r="D139" s="9">
        <v>69.5</v>
      </c>
    </row>
    <row r="140" ht="21.95" customHeight="1" spans="1:4">
      <c r="A140" s="8" t="s">
        <v>12</v>
      </c>
      <c r="B140" s="8" t="s">
        <v>13</v>
      </c>
      <c r="C140" s="8" t="str">
        <f>"20190100517"</f>
        <v>20190100517</v>
      </c>
      <c r="D140" s="9" t="s">
        <v>10</v>
      </c>
    </row>
    <row r="141" ht="21.95" customHeight="1" spans="1:4">
      <c r="A141" s="8" t="s">
        <v>12</v>
      </c>
      <c r="B141" s="8" t="s">
        <v>13</v>
      </c>
      <c r="C141" s="8" t="str">
        <f>"20190100518"</f>
        <v>20190100518</v>
      </c>
      <c r="D141" s="9">
        <v>55.5</v>
      </c>
    </row>
    <row r="142" ht="21.95" customHeight="1" spans="1:4">
      <c r="A142" s="8" t="s">
        <v>12</v>
      </c>
      <c r="B142" s="8" t="s">
        <v>13</v>
      </c>
      <c r="C142" s="8" t="str">
        <f>"20190100519"</f>
        <v>20190100519</v>
      </c>
      <c r="D142" s="9" t="s">
        <v>10</v>
      </c>
    </row>
    <row r="143" ht="21.95" customHeight="1" spans="1:4">
      <c r="A143" s="8" t="s">
        <v>12</v>
      </c>
      <c r="B143" s="8" t="s">
        <v>13</v>
      </c>
      <c r="C143" s="8" t="str">
        <f>"20190100520"</f>
        <v>20190100520</v>
      </c>
      <c r="D143" s="9">
        <v>68.5</v>
      </c>
    </row>
    <row r="144" ht="21.95" customHeight="1" spans="1:5">
      <c r="A144" s="8" t="s">
        <v>12</v>
      </c>
      <c r="B144" s="8" t="s">
        <v>13</v>
      </c>
      <c r="C144" s="8" t="str">
        <f>"20190100521"</f>
        <v>20190100521</v>
      </c>
      <c r="D144" s="9">
        <v>79.5</v>
      </c>
      <c r="E144" s="2" t="s">
        <v>9</v>
      </c>
    </row>
    <row r="145" ht="21.95" customHeight="1" spans="1:4">
      <c r="A145" s="8" t="s">
        <v>12</v>
      </c>
      <c r="B145" s="8" t="s">
        <v>13</v>
      </c>
      <c r="C145" s="8" t="str">
        <f>"20190100522"</f>
        <v>20190100522</v>
      </c>
      <c r="D145" s="9" t="s">
        <v>10</v>
      </c>
    </row>
    <row r="146" ht="21.95" customHeight="1" spans="1:4">
      <c r="A146" s="8" t="s">
        <v>12</v>
      </c>
      <c r="B146" s="8" t="s">
        <v>13</v>
      </c>
      <c r="C146" s="8" t="str">
        <f>"20190100523"</f>
        <v>20190100523</v>
      </c>
      <c r="D146" s="9">
        <v>70.5</v>
      </c>
    </row>
    <row r="147" ht="21.95" customHeight="1" spans="1:4">
      <c r="A147" s="8" t="s">
        <v>12</v>
      </c>
      <c r="B147" s="8" t="s">
        <v>13</v>
      </c>
      <c r="C147" s="8" t="str">
        <f>"20190100524"</f>
        <v>20190100524</v>
      </c>
      <c r="D147" s="9">
        <v>61</v>
      </c>
    </row>
    <row r="148" ht="21.95" customHeight="1" spans="1:4">
      <c r="A148" s="8" t="s">
        <v>12</v>
      </c>
      <c r="B148" s="8" t="s">
        <v>13</v>
      </c>
      <c r="C148" s="8" t="str">
        <f>"20190100525"</f>
        <v>20190100525</v>
      </c>
      <c r="D148" s="9" t="s">
        <v>10</v>
      </c>
    </row>
    <row r="149" ht="21.95" customHeight="1" spans="1:4">
      <c r="A149" s="8" t="s">
        <v>12</v>
      </c>
      <c r="B149" s="8" t="s">
        <v>13</v>
      </c>
      <c r="C149" s="8" t="str">
        <f>"20190100526"</f>
        <v>20190100526</v>
      </c>
      <c r="D149" s="9">
        <v>55.5</v>
      </c>
    </row>
    <row r="150" ht="21.95" customHeight="1" spans="1:4">
      <c r="A150" s="8" t="s">
        <v>12</v>
      </c>
      <c r="B150" s="8" t="s">
        <v>13</v>
      </c>
      <c r="C150" s="8" t="str">
        <f>"20190100527"</f>
        <v>20190100527</v>
      </c>
      <c r="D150" s="9">
        <v>53.5</v>
      </c>
    </row>
    <row r="151" ht="21.95" customHeight="1" spans="1:4">
      <c r="A151" s="8" t="s">
        <v>12</v>
      </c>
      <c r="B151" s="8" t="s">
        <v>13</v>
      </c>
      <c r="C151" s="8" t="str">
        <f>"20190100528"</f>
        <v>20190100528</v>
      </c>
      <c r="D151" s="9">
        <v>49</v>
      </c>
    </row>
    <row r="152" ht="21.95" customHeight="1" spans="1:4">
      <c r="A152" s="8" t="s">
        <v>12</v>
      </c>
      <c r="B152" s="8" t="s">
        <v>13</v>
      </c>
      <c r="C152" s="8" t="str">
        <f>"20190100529"</f>
        <v>20190100529</v>
      </c>
      <c r="D152" s="9">
        <v>61</v>
      </c>
    </row>
    <row r="153" ht="21.95" customHeight="1" spans="1:4">
      <c r="A153" s="8" t="s">
        <v>12</v>
      </c>
      <c r="B153" s="8" t="s">
        <v>13</v>
      </c>
      <c r="C153" s="8" t="str">
        <f>"20190100530"</f>
        <v>20190100530</v>
      </c>
      <c r="D153" s="9">
        <v>66.5</v>
      </c>
    </row>
    <row r="154" ht="21.95" customHeight="1" spans="1:4">
      <c r="A154" s="8" t="s">
        <v>12</v>
      </c>
      <c r="B154" s="8" t="s">
        <v>13</v>
      </c>
      <c r="C154" s="8" t="str">
        <f>"20190100601"</f>
        <v>20190100601</v>
      </c>
      <c r="D154" s="9">
        <v>62.5</v>
      </c>
    </row>
    <row r="155" ht="21.95" customHeight="1" spans="1:4">
      <c r="A155" s="8" t="s">
        <v>12</v>
      </c>
      <c r="B155" s="8" t="s">
        <v>13</v>
      </c>
      <c r="C155" s="8" t="str">
        <f>"20190100602"</f>
        <v>20190100602</v>
      </c>
      <c r="D155" s="9">
        <v>40</v>
      </c>
    </row>
    <row r="156" ht="21.95" customHeight="1" spans="1:4">
      <c r="A156" s="8" t="s">
        <v>12</v>
      </c>
      <c r="B156" s="8" t="s">
        <v>13</v>
      </c>
      <c r="C156" s="8" t="str">
        <f>"20190100603"</f>
        <v>20190100603</v>
      </c>
      <c r="D156" s="9">
        <v>56.5</v>
      </c>
    </row>
    <row r="157" ht="21.95" customHeight="1" spans="1:4">
      <c r="A157" s="8" t="s">
        <v>12</v>
      </c>
      <c r="B157" s="8" t="s">
        <v>13</v>
      </c>
      <c r="C157" s="8" t="str">
        <f>"20190100604"</f>
        <v>20190100604</v>
      </c>
      <c r="D157" s="9">
        <v>64.5</v>
      </c>
    </row>
    <row r="158" ht="21.95" customHeight="1" spans="1:5">
      <c r="A158" s="8" t="s">
        <v>12</v>
      </c>
      <c r="B158" s="8" t="s">
        <v>13</v>
      </c>
      <c r="C158" s="8" t="str">
        <f>"20190100605"</f>
        <v>20190100605</v>
      </c>
      <c r="D158" s="9">
        <v>76</v>
      </c>
      <c r="E158" s="2" t="s">
        <v>9</v>
      </c>
    </row>
    <row r="159" ht="21.95" customHeight="1" spans="1:4">
      <c r="A159" s="8" t="s">
        <v>12</v>
      </c>
      <c r="B159" s="8" t="s">
        <v>13</v>
      </c>
      <c r="C159" s="8" t="str">
        <f>"20190100606"</f>
        <v>20190100606</v>
      </c>
      <c r="D159" s="9">
        <v>64</v>
      </c>
    </row>
    <row r="160" ht="21.95" customHeight="1" spans="1:4">
      <c r="A160" s="8" t="s">
        <v>12</v>
      </c>
      <c r="B160" s="8" t="s">
        <v>13</v>
      </c>
      <c r="C160" s="8" t="str">
        <f>"20190100607"</f>
        <v>20190100607</v>
      </c>
      <c r="D160" s="9">
        <v>65.5</v>
      </c>
    </row>
    <row r="161" ht="21.95" customHeight="1" spans="1:4">
      <c r="A161" s="8" t="s">
        <v>12</v>
      </c>
      <c r="B161" s="8" t="s">
        <v>13</v>
      </c>
      <c r="C161" s="8" t="str">
        <f>"20190100608"</f>
        <v>20190100608</v>
      </c>
      <c r="D161" s="9">
        <v>61</v>
      </c>
    </row>
    <row r="162" ht="21.95" customHeight="1" spans="1:4">
      <c r="A162" s="8" t="s">
        <v>12</v>
      </c>
      <c r="B162" s="8" t="s">
        <v>13</v>
      </c>
      <c r="C162" s="8" t="str">
        <f>"20190100609"</f>
        <v>20190100609</v>
      </c>
      <c r="D162" s="9">
        <v>64.5</v>
      </c>
    </row>
    <row r="163" ht="21.95" customHeight="1" spans="1:4">
      <c r="A163" s="8" t="s">
        <v>12</v>
      </c>
      <c r="B163" s="8" t="s">
        <v>13</v>
      </c>
      <c r="C163" s="8" t="str">
        <f>"20190100610"</f>
        <v>20190100610</v>
      </c>
      <c r="D163" s="9">
        <v>60.5</v>
      </c>
    </row>
    <row r="164" ht="21.95" customHeight="1" spans="1:4">
      <c r="A164" s="8" t="s">
        <v>12</v>
      </c>
      <c r="B164" s="8" t="s">
        <v>13</v>
      </c>
      <c r="C164" s="8" t="str">
        <f>"20190100611"</f>
        <v>20190100611</v>
      </c>
      <c r="D164" s="9">
        <v>62</v>
      </c>
    </row>
    <row r="165" ht="21.95" customHeight="1" spans="1:4">
      <c r="A165" s="8" t="s">
        <v>12</v>
      </c>
      <c r="B165" s="8" t="s">
        <v>13</v>
      </c>
      <c r="C165" s="8" t="str">
        <f>"20190100612"</f>
        <v>20190100612</v>
      </c>
      <c r="D165" s="9">
        <v>56</v>
      </c>
    </row>
    <row r="166" ht="21.95" customHeight="1" spans="1:4">
      <c r="A166" s="8" t="s">
        <v>12</v>
      </c>
      <c r="B166" s="8" t="s">
        <v>13</v>
      </c>
      <c r="C166" s="8" t="str">
        <f>"20190100613"</f>
        <v>20190100613</v>
      </c>
      <c r="D166" s="9">
        <v>71.5</v>
      </c>
    </row>
    <row r="167" ht="21.95" customHeight="1" spans="1:4">
      <c r="A167" s="8" t="s">
        <v>12</v>
      </c>
      <c r="B167" s="8" t="s">
        <v>13</v>
      </c>
      <c r="C167" s="8" t="str">
        <f>"20190100614"</f>
        <v>20190100614</v>
      </c>
      <c r="D167" s="9">
        <v>63.5</v>
      </c>
    </row>
    <row r="168" ht="21.95" customHeight="1" spans="1:4">
      <c r="A168" s="8" t="s">
        <v>12</v>
      </c>
      <c r="B168" s="8" t="s">
        <v>13</v>
      </c>
      <c r="C168" s="8" t="str">
        <f>"20190100615"</f>
        <v>20190100615</v>
      </c>
      <c r="D168" s="9" t="s">
        <v>10</v>
      </c>
    </row>
    <row r="169" ht="21.95" customHeight="1" spans="1:4">
      <c r="A169" s="8" t="s">
        <v>12</v>
      </c>
      <c r="B169" s="8" t="s">
        <v>13</v>
      </c>
      <c r="C169" s="8" t="str">
        <f>"20190100616"</f>
        <v>20190100616</v>
      </c>
      <c r="D169" s="9">
        <v>57</v>
      </c>
    </row>
    <row r="170" ht="21.95" customHeight="1" spans="1:4">
      <c r="A170" s="8" t="s">
        <v>12</v>
      </c>
      <c r="B170" s="8" t="s">
        <v>13</v>
      </c>
      <c r="C170" s="8" t="str">
        <f>"20190100617"</f>
        <v>20190100617</v>
      </c>
      <c r="D170" s="9">
        <v>65.5</v>
      </c>
    </row>
    <row r="171" ht="21.95" customHeight="1" spans="1:4">
      <c r="A171" s="8" t="s">
        <v>12</v>
      </c>
      <c r="B171" s="8" t="s">
        <v>13</v>
      </c>
      <c r="C171" s="8" t="str">
        <f>"20190100618"</f>
        <v>20190100618</v>
      </c>
      <c r="D171" s="9">
        <v>69.5</v>
      </c>
    </row>
    <row r="172" ht="21.95" customHeight="1" spans="1:4">
      <c r="A172" s="8" t="s">
        <v>12</v>
      </c>
      <c r="B172" s="8" t="s">
        <v>13</v>
      </c>
      <c r="C172" s="8" t="str">
        <f>"20190100619"</f>
        <v>20190100619</v>
      </c>
      <c r="D172" s="9" t="s">
        <v>10</v>
      </c>
    </row>
    <row r="173" ht="21.95" customHeight="1" spans="1:4">
      <c r="A173" s="8" t="s">
        <v>12</v>
      </c>
      <c r="B173" s="8" t="s">
        <v>13</v>
      </c>
      <c r="C173" s="8" t="str">
        <f>"20190100620"</f>
        <v>20190100620</v>
      </c>
      <c r="D173" s="9" t="s">
        <v>10</v>
      </c>
    </row>
    <row r="174" ht="21.95" customHeight="1" spans="1:4">
      <c r="A174" s="8" t="s">
        <v>12</v>
      </c>
      <c r="B174" s="8" t="s">
        <v>13</v>
      </c>
      <c r="C174" s="8" t="str">
        <f>"20190100621"</f>
        <v>20190100621</v>
      </c>
      <c r="D174" s="9">
        <v>52</v>
      </c>
    </row>
    <row r="175" ht="21.95" customHeight="1" spans="1:4">
      <c r="A175" s="8" t="s">
        <v>12</v>
      </c>
      <c r="B175" s="8" t="s">
        <v>13</v>
      </c>
      <c r="C175" s="8" t="str">
        <f>"20190100622"</f>
        <v>20190100622</v>
      </c>
      <c r="D175" s="9" t="s">
        <v>10</v>
      </c>
    </row>
    <row r="176" ht="21.95" customHeight="1" spans="1:4">
      <c r="A176" s="8" t="s">
        <v>12</v>
      </c>
      <c r="B176" s="8" t="s">
        <v>13</v>
      </c>
      <c r="C176" s="8" t="str">
        <f>"20190100623"</f>
        <v>20190100623</v>
      </c>
      <c r="D176" s="9">
        <v>52.5</v>
      </c>
    </row>
    <row r="177" ht="21.95" customHeight="1" spans="1:4">
      <c r="A177" s="8" t="s">
        <v>12</v>
      </c>
      <c r="B177" s="8" t="s">
        <v>13</v>
      </c>
      <c r="C177" s="8" t="str">
        <f>"20190100624"</f>
        <v>20190100624</v>
      </c>
      <c r="D177" s="9" t="s">
        <v>10</v>
      </c>
    </row>
    <row r="178" ht="21.95" customHeight="1" spans="1:4">
      <c r="A178" s="8" t="s">
        <v>12</v>
      </c>
      <c r="B178" s="8" t="s">
        <v>13</v>
      </c>
      <c r="C178" s="8" t="str">
        <f>"20190100625"</f>
        <v>20190100625</v>
      </c>
      <c r="D178" s="9">
        <v>56</v>
      </c>
    </row>
    <row r="179" ht="21.95" customHeight="1" spans="1:4">
      <c r="A179" s="8" t="s">
        <v>12</v>
      </c>
      <c r="B179" s="8" t="s">
        <v>13</v>
      </c>
      <c r="C179" s="8" t="str">
        <f>"20190100626"</f>
        <v>20190100626</v>
      </c>
      <c r="D179" s="9">
        <v>69.5</v>
      </c>
    </row>
    <row r="180" ht="21.95" customHeight="1" spans="1:4">
      <c r="A180" s="8" t="s">
        <v>12</v>
      </c>
      <c r="B180" s="8" t="s">
        <v>13</v>
      </c>
      <c r="C180" s="8" t="str">
        <f>"20190100627"</f>
        <v>20190100627</v>
      </c>
      <c r="D180" s="9" t="s">
        <v>10</v>
      </c>
    </row>
    <row r="181" ht="21.95" customHeight="1" spans="1:4">
      <c r="A181" s="8" t="s">
        <v>12</v>
      </c>
      <c r="B181" s="8" t="s">
        <v>13</v>
      </c>
      <c r="C181" s="8" t="str">
        <f>"20190100628"</f>
        <v>20190100628</v>
      </c>
      <c r="D181" s="9" t="s">
        <v>10</v>
      </c>
    </row>
    <row r="182" ht="21.95" customHeight="1" spans="1:5">
      <c r="A182" s="8" t="s">
        <v>14</v>
      </c>
      <c r="B182" s="8" t="s">
        <v>15</v>
      </c>
      <c r="C182" s="8" t="str">
        <f>"20190100629"</f>
        <v>20190100629</v>
      </c>
      <c r="D182" s="9">
        <v>75</v>
      </c>
      <c r="E182" s="2" t="s">
        <v>9</v>
      </c>
    </row>
    <row r="183" ht="21.95" customHeight="1" spans="1:4">
      <c r="A183" s="8" t="s">
        <v>14</v>
      </c>
      <c r="B183" s="8" t="s">
        <v>15</v>
      </c>
      <c r="C183" s="8" t="str">
        <f>"20190100630"</f>
        <v>20190100630</v>
      </c>
      <c r="D183" s="9">
        <v>66.5</v>
      </c>
    </row>
    <row r="184" ht="21.95" customHeight="1" spans="1:4">
      <c r="A184" s="8" t="s">
        <v>14</v>
      </c>
      <c r="B184" s="8" t="s">
        <v>15</v>
      </c>
      <c r="C184" s="8" t="str">
        <f>"20190100701"</f>
        <v>20190100701</v>
      </c>
      <c r="D184" s="9">
        <v>62</v>
      </c>
    </row>
    <row r="185" ht="21.95" customHeight="1" spans="1:4">
      <c r="A185" s="8" t="s">
        <v>14</v>
      </c>
      <c r="B185" s="8" t="s">
        <v>15</v>
      </c>
      <c r="C185" s="8" t="str">
        <f>"20190100702"</f>
        <v>20190100702</v>
      </c>
      <c r="D185" s="9">
        <v>70.5</v>
      </c>
    </row>
    <row r="186" ht="21.95" customHeight="1" spans="1:4">
      <c r="A186" s="8" t="s">
        <v>14</v>
      </c>
      <c r="B186" s="8" t="s">
        <v>15</v>
      </c>
      <c r="C186" s="8" t="str">
        <f>"20190100703"</f>
        <v>20190100703</v>
      </c>
      <c r="D186" s="9">
        <v>60</v>
      </c>
    </row>
    <row r="187" ht="21.95" customHeight="1" spans="1:4">
      <c r="A187" s="8" t="s">
        <v>14</v>
      </c>
      <c r="B187" s="8" t="s">
        <v>15</v>
      </c>
      <c r="C187" s="8" t="str">
        <f>"20190100704"</f>
        <v>20190100704</v>
      </c>
      <c r="D187" s="9">
        <v>64.5</v>
      </c>
    </row>
    <row r="188" ht="21.95" customHeight="1" spans="1:4">
      <c r="A188" s="8" t="s">
        <v>14</v>
      </c>
      <c r="B188" s="8" t="s">
        <v>15</v>
      </c>
      <c r="C188" s="8" t="str">
        <f>"20190100705"</f>
        <v>20190100705</v>
      </c>
      <c r="D188" s="9">
        <v>57</v>
      </c>
    </row>
    <row r="189" ht="21.95" customHeight="1" spans="1:4">
      <c r="A189" s="8" t="s">
        <v>14</v>
      </c>
      <c r="B189" s="8" t="s">
        <v>15</v>
      </c>
      <c r="C189" s="8" t="str">
        <f>"20190100706"</f>
        <v>20190100706</v>
      </c>
      <c r="D189" s="9">
        <v>65.5</v>
      </c>
    </row>
    <row r="190" ht="21.95" customHeight="1" spans="1:4">
      <c r="A190" s="8" t="s">
        <v>14</v>
      </c>
      <c r="B190" s="8" t="s">
        <v>15</v>
      </c>
      <c r="C190" s="8" t="str">
        <f>"20190100707"</f>
        <v>20190100707</v>
      </c>
      <c r="D190" s="9">
        <v>71</v>
      </c>
    </row>
    <row r="191" ht="21.95" customHeight="1" spans="1:4">
      <c r="A191" s="8" t="s">
        <v>14</v>
      </c>
      <c r="B191" s="8" t="s">
        <v>15</v>
      </c>
      <c r="C191" s="8" t="str">
        <f>"20190100708"</f>
        <v>20190100708</v>
      </c>
      <c r="D191" s="9">
        <v>72.5</v>
      </c>
    </row>
    <row r="192" ht="21.95" customHeight="1" spans="1:4">
      <c r="A192" s="8" t="s">
        <v>14</v>
      </c>
      <c r="B192" s="8" t="s">
        <v>15</v>
      </c>
      <c r="C192" s="8" t="str">
        <f>"20190100709"</f>
        <v>20190100709</v>
      </c>
      <c r="D192" s="9">
        <v>61</v>
      </c>
    </row>
    <row r="193" ht="21.95" customHeight="1" spans="1:4">
      <c r="A193" s="8" t="s">
        <v>14</v>
      </c>
      <c r="B193" s="8" t="s">
        <v>15</v>
      </c>
      <c r="C193" s="8" t="str">
        <f>"20190100710"</f>
        <v>20190100710</v>
      </c>
      <c r="D193" s="9">
        <v>69</v>
      </c>
    </row>
    <row r="194" ht="21.95" customHeight="1" spans="1:4">
      <c r="A194" s="8" t="s">
        <v>14</v>
      </c>
      <c r="B194" s="8" t="s">
        <v>15</v>
      </c>
      <c r="C194" s="8" t="str">
        <f>"20190100711"</f>
        <v>20190100711</v>
      </c>
      <c r="D194" s="9">
        <v>55</v>
      </c>
    </row>
    <row r="195" ht="21.95" customHeight="1" spans="1:4">
      <c r="A195" s="8" t="s">
        <v>14</v>
      </c>
      <c r="B195" s="8" t="s">
        <v>15</v>
      </c>
      <c r="C195" s="8" t="str">
        <f>"20190100712"</f>
        <v>20190100712</v>
      </c>
      <c r="D195" s="9">
        <v>71.5</v>
      </c>
    </row>
    <row r="196" ht="21.95" customHeight="1" spans="1:4">
      <c r="A196" s="8" t="s">
        <v>14</v>
      </c>
      <c r="B196" s="8" t="s">
        <v>15</v>
      </c>
      <c r="C196" s="8" t="str">
        <f>"20190100713"</f>
        <v>20190100713</v>
      </c>
      <c r="D196" s="9">
        <v>55</v>
      </c>
    </row>
    <row r="197" ht="21.95" customHeight="1" spans="1:4">
      <c r="A197" s="8" t="s">
        <v>14</v>
      </c>
      <c r="B197" s="8" t="s">
        <v>15</v>
      </c>
      <c r="C197" s="8" t="str">
        <f>"20190100714"</f>
        <v>20190100714</v>
      </c>
      <c r="D197" s="9">
        <v>69</v>
      </c>
    </row>
    <row r="198" ht="21.95" customHeight="1" spans="1:4">
      <c r="A198" s="8" t="s">
        <v>14</v>
      </c>
      <c r="B198" s="8" t="s">
        <v>15</v>
      </c>
      <c r="C198" s="8" t="str">
        <f>"20190100715"</f>
        <v>20190100715</v>
      </c>
      <c r="D198" s="9">
        <v>72</v>
      </c>
    </row>
    <row r="199" ht="21.95" customHeight="1" spans="1:4">
      <c r="A199" s="8" t="s">
        <v>14</v>
      </c>
      <c r="B199" s="8" t="s">
        <v>15</v>
      </c>
      <c r="C199" s="8" t="str">
        <f>"20190100716"</f>
        <v>20190100716</v>
      </c>
      <c r="D199" s="9" t="s">
        <v>10</v>
      </c>
    </row>
    <row r="200" ht="21.95" customHeight="1" spans="1:4">
      <c r="A200" s="8" t="s">
        <v>14</v>
      </c>
      <c r="B200" s="8" t="s">
        <v>15</v>
      </c>
      <c r="C200" s="8" t="str">
        <f>"20190100717"</f>
        <v>20190100717</v>
      </c>
      <c r="D200" s="9">
        <v>66.5</v>
      </c>
    </row>
    <row r="201" ht="21.95" customHeight="1" spans="1:4">
      <c r="A201" s="8" t="s">
        <v>14</v>
      </c>
      <c r="B201" s="8" t="s">
        <v>15</v>
      </c>
      <c r="C201" s="8" t="str">
        <f>"20190100718"</f>
        <v>20190100718</v>
      </c>
      <c r="D201" s="9">
        <v>71</v>
      </c>
    </row>
    <row r="202" ht="21.95" customHeight="1" spans="1:4">
      <c r="A202" s="8" t="s">
        <v>14</v>
      </c>
      <c r="B202" s="8" t="s">
        <v>15</v>
      </c>
      <c r="C202" s="8" t="str">
        <f>"20190100719"</f>
        <v>20190100719</v>
      </c>
      <c r="D202" s="9">
        <v>61</v>
      </c>
    </row>
    <row r="203" ht="21.95" customHeight="1" spans="1:4">
      <c r="A203" s="8" t="s">
        <v>14</v>
      </c>
      <c r="B203" s="8" t="s">
        <v>15</v>
      </c>
      <c r="C203" s="8" t="str">
        <f>"20190100720"</f>
        <v>20190100720</v>
      </c>
      <c r="D203" s="9">
        <v>69</v>
      </c>
    </row>
    <row r="204" ht="21.95" customHeight="1" spans="1:4">
      <c r="A204" s="8" t="s">
        <v>14</v>
      </c>
      <c r="B204" s="8" t="s">
        <v>15</v>
      </c>
      <c r="C204" s="8" t="str">
        <f>"20190100721"</f>
        <v>20190100721</v>
      </c>
      <c r="D204" s="9">
        <v>67.5</v>
      </c>
    </row>
    <row r="205" ht="21.95" customHeight="1" spans="1:4">
      <c r="A205" s="8" t="s">
        <v>14</v>
      </c>
      <c r="B205" s="8" t="s">
        <v>15</v>
      </c>
      <c r="C205" s="8" t="str">
        <f>"20190100722"</f>
        <v>20190100722</v>
      </c>
      <c r="D205" s="9">
        <v>62</v>
      </c>
    </row>
    <row r="206" ht="21.95" customHeight="1" spans="1:4">
      <c r="A206" s="8" t="s">
        <v>14</v>
      </c>
      <c r="B206" s="8" t="s">
        <v>15</v>
      </c>
      <c r="C206" s="8" t="str">
        <f>"20190100723"</f>
        <v>20190100723</v>
      </c>
      <c r="D206" s="9" t="s">
        <v>10</v>
      </c>
    </row>
    <row r="207" ht="21.95" customHeight="1" spans="1:4">
      <c r="A207" s="8" t="s">
        <v>14</v>
      </c>
      <c r="B207" s="8" t="s">
        <v>15</v>
      </c>
      <c r="C207" s="8" t="str">
        <f>"20190100724"</f>
        <v>20190100724</v>
      </c>
      <c r="D207" s="9">
        <v>61.5</v>
      </c>
    </row>
    <row r="208" ht="21.95" customHeight="1" spans="1:4">
      <c r="A208" s="8" t="s">
        <v>14</v>
      </c>
      <c r="B208" s="8" t="s">
        <v>15</v>
      </c>
      <c r="C208" s="8" t="str">
        <f>"20190100725"</f>
        <v>20190100725</v>
      </c>
      <c r="D208" s="9" t="s">
        <v>10</v>
      </c>
    </row>
    <row r="209" ht="21.95" customHeight="1" spans="1:4">
      <c r="A209" s="8" t="s">
        <v>14</v>
      </c>
      <c r="B209" s="8" t="s">
        <v>15</v>
      </c>
      <c r="C209" s="8" t="str">
        <f>"20190100726"</f>
        <v>20190100726</v>
      </c>
      <c r="D209" s="9">
        <v>72</v>
      </c>
    </row>
    <row r="210" ht="21.95" customHeight="1" spans="1:4">
      <c r="A210" s="8" t="s">
        <v>14</v>
      </c>
      <c r="B210" s="8" t="s">
        <v>15</v>
      </c>
      <c r="C210" s="8" t="str">
        <f>"20190100727"</f>
        <v>20190100727</v>
      </c>
      <c r="D210" s="9">
        <v>69</v>
      </c>
    </row>
    <row r="211" ht="21.95" customHeight="1" spans="1:4">
      <c r="A211" s="8" t="s">
        <v>14</v>
      </c>
      <c r="B211" s="8" t="s">
        <v>15</v>
      </c>
      <c r="C211" s="8" t="str">
        <f>"20190100728"</f>
        <v>20190100728</v>
      </c>
      <c r="D211" s="9">
        <v>57</v>
      </c>
    </row>
    <row r="212" ht="21.95" customHeight="1" spans="1:4">
      <c r="A212" s="8" t="s">
        <v>14</v>
      </c>
      <c r="B212" s="8" t="s">
        <v>15</v>
      </c>
      <c r="C212" s="8" t="str">
        <f>"20190100729"</f>
        <v>20190100729</v>
      </c>
      <c r="D212" s="9">
        <v>60.5</v>
      </c>
    </row>
    <row r="213" ht="21.95" customHeight="1" spans="1:4">
      <c r="A213" s="8" t="s">
        <v>14</v>
      </c>
      <c r="B213" s="8" t="s">
        <v>15</v>
      </c>
      <c r="C213" s="8" t="str">
        <f>"20190100730"</f>
        <v>20190100730</v>
      </c>
      <c r="D213" s="9">
        <v>64</v>
      </c>
    </row>
    <row r="214" ht="21.95" customHeight="1" spans="1:4">
      <c r="A214" s="8" t="s">
        <v>14</v>
      </c>
      <c r="B214" s="8" t="s">
        <v>15</v>
      </c>
      <c r="C214" s="8" t="str">
        <f>"20190100801"</f>
        <v>20190100801</v>
      </c>
      <c r="D214" s="9">
        <v>66.5</v>
      </c>
    </row>
    <row r="215" ht="21.95" customHeight="1" spans="1:4">
      <c r="A215" s="8" t="s">
        <v>14</v>
      </c>
      <c r="B215" s="8" t="s">
        <v>15</v>
      </c>
      <c r="C215" s="8" t="str">
        <f>"20190100802"</f>
        <v>20190100802</v>
      </c>
      <c r="D215" s="9">
        <v>73</v>
      </c>
    </row>
    <row r="216" ht="21.95" customHeight="1" spans="1:4">
      <c r="A216" s="8" t="s">
        <v>14</v>
      </c>
      <c r="B216" s="8" t="s">
        <v>15</v>
      </c>
      <c r="C216" s="8" t="str">
        <f>"20190100803"</f>
        <v>20190100803</v>
      </c>
      <c r="D216" s="9" t="s">
        <v>10</v>
      </c>
    </row>
    <row r="217" ht="21.95" customHeight="1" spans="1:4">
      <c r="A217" s="8" t="s">
        <v>14</v>
      </c>
      <c r="B217" s="8" t="s">
        <v>15</v>
      </c>
      <c r="C217" s="8" t="str">
        <f>"20190100804"</f>
        <v>20190100804</v>
      </c>
      <c r="D217" s="9">
        <v>69.5</v>
      </c>
    </row>
    <row r="218" ht="21.95" customHeight="1" spans="1:4">
      <c r="A218" s="8" t="s">
        <v>14</v>
      </c>
      <c r="B218" s="8" t="s">
        <v>15</v>
      </c>
      <c r="C218" s="8" t="str">
        <f>"20190100805"</f>
        <v>20190100805</v>
      </c>
      <c r="D218" s="9">
        <v>65</v>
      </c>
    </row>
    <row r="219" ht="21.95" customHeight="1" spans="1:4">
      <c r="A219" s="8" t="s">
        <v>14</v>
      </c>
      <c r="B219" s="8" t="s">
        <v>15</v>
      </c>
      <c r="C219" s="8" t="str">
        <f>"20190100806"</f>
        <v>20190100806</v>
      </c>
      <c r="D219" s="9">
        <v>68.5</v>
      </c>
    </row>
    <row r="220" ht="21.95" customHeight="1" spans="1:4">
      <c r="A220" s="8" t="s">
        <v>14</v>
      </c>
      <c r="B220" s="8" t="s">
        <v>15</v>
      </c>
      <c r="C220" s="8" t="str">
        <f>"20190100807"</f>
        <v>20190100807</v>
      </c>
      <c r="D220" s="9">
        <v>70.5</v>
      </c>
    </row>
    <row r="221" ht="21.95" customHeight="1" spans="1:4">
      <c r="A221" s="8" t="s">
        <v>14</v>
      </c>
      <c r="B221" s="8" t="s">
        <v>15</v>
      </c>
      <c r="C221" s="8" t="str">
        <f>"20190100808"</f>
        <v>20190100808</v>
      </c>
      <c r="D221" s="9">
        <v>71</v>
      </c>
    </row>
    <row r="222" ht="21.95" customHeight="1" spans="1:4">
      <c r="A222" s="8" t="s">
        <v>14</v>
      </c>
      <c r="B222" s="8" t="s">
        <v>15</v>
      </c>
      <c r="C222" s="8" t="str">
        <f>"20190100809"</f>
        <v>20190100809</v>
      </c>
      <c r="D222" s="9">
        <v>58</v>
      </c>
    </row>
    <row r="223" ht="21.95" customHeight="1" spans="1:4">
      <c r="A223" s="8" t="s">
        <v>14</v>
      </c>
      <c r="B223" s="8" t="s">
        <v>15</v>
      </c>
      <c r="C223" s="8" t="str">
        <f>"20190100810"</f>
        <v>20190100810</v>
      </c>
      <c r="D223" s="9">
        <v>63.5</v>
      </c>
    </row>
    <row r="224" ht="21.95" customHeight="1" spans="1:4">
      <c r="A224" s="8" t="s">
        <v>14</v>
      </c>
      <c r="B224" s="8" t="s">
        <v>15</v>
      </c>
      <c r="C224" s="8" t="str">
        <f>"20190100811"</f>
        <v>20190100811</v>
      </c>
      <c r="D224" s="9">
        <v>64</v>
      </c>
    </row>
    <row r="225" ht="21.95" customHeight="1" spans="1:4">
      <c r="A225" s="8" t="s">
        <v>14</v>
      </c>
      <c r="B225" s="8" t="s">
        <v>15</v>
      </c>
      <c r="C225" s="8" t="str">
        <f>"20190100812"</f>
        <v>20190100812</v>
      </c>
      <c r="D225" s="9" t="s">
        <v>10</v>
      </c>
    </row>
    <row r="226" ht="21.95" customHeight="1" spans="1:4">
      <c r="A226" s="8" t="s">
        <v>14</v>
      </c>
      <c r="B226" s="8" t="s">
        <v>15</v>
      </c>
      <c r="C226" s="8" t="str">
        <f>"20190100813"</f>
        <v>20190100813</v>
      </c>
      <c r="D226" s="9">
        <v>64.5</v>
      </c>
    </row>
    <row r="227" ht="21.95" customHeight="1" spans="1:4">
      <c r="A227" s="8" t="s">
        <v>14</v>
      </c>
      <c r="B227" s="8" t="s">
        <v>15</v>
      </c>
      <c r="C227" s="8" t="str">
        <f>"20190100814"</f>
        <v>20190100814</v>
      </c>
      <c r="D227" s="9">
        <v>71</v>
      </c>
    </row>
    <row r="228" ht="21.95" customHeight="1" spans="1:4">
      <c r="A228" s="8" t="s">
        <v>14</v>
      </c>
      <c r="B228" s="8" t="s">
        <v>15</v>
      </c>
      <c r="C228" s="8" t="str">
        <f>"20190100815"</f>
        <v>20190100815</v>
      </c>
      <c r="D228" s="9" t="s">
        <v>10</v>
      </c>
    </row>
    <row r="229" ht="21.95" customHeight="1" spans="1:4">
      <c r="A229" s="8" t="s">
        <v>14</v>
      </c>
      <c r="B229" s="8" t="s">
        <v>15</v>
      </c>
      <c r="C229" s="8" t="str">
        <f>"20190100816"</f>
        <v>20190100816</v>
      </c>
      <c r="D229" s="9">
        <v>66</v>
      </c>
    </row>
    <row r="230" ht="21.95" customHeight="1" spans="1:4">
      <c r="A230" s="8" t="s">
        <v>14</v>
      </c>
      <c r="B230" s="8" t="s">
        <v>15</v>
      </c>
      <c r="C230" s="8" t="str">
        <f>"20190100817"</f>
        <v>20190100817</v>
      </c>
      <c r="D230" s="9">
        <v>68</v>
      </c>
    </row>
    <row r="231" ht="21.95" customHeight="1" spans="1:4">
      <c r="A231" s="8" t="s">
        <v>14</v>
      </c>
      <c r="B231" s="8" t="s">
        <v>15</v>
      </c>
      <c r="C231" s="8" t="str">
        <f>"20190100818"</f>
        <v>20190100818</v>
      </c>
      <c r="D231" s="9">
        <v>70</v>
      </c>
    </row>
    <row r="232" ht="21.95" customHeight="1" spans="1:4">
      <c r="A232" s="8" t="s">
        <v>14</v>
      </c>
      <c r="B232" s="8" t="s">
        <v>15</v>
      </c>
      <c r="C232" s="8" t="str">
        <f>"20190100819"</f>
        <v>20190100819</v>
      </c>
      <c r="D232" s="9">
        <v>46</v>
      </c>
    </row>
    <row r="233" ht="21.95" customHeight="1" spans="1:4">
      <c r="A233" s="8" t="s">
        <v>14</v>
      </c>
      <c r="B233" s="8" t="s">
        <v>15</v>
      </c>
      <c r="C233" s="8" t="str">
        <f>"20190100820"</f>
        <v>20190100820</v>
      </c>
      <c r="D233" s="9">
        <v>67</v>
      </c>
    </row>
    <row r="234" ht="21.95" customHeight="1" spans="1:4">
      <c r="A234" s="8" t="s">
        <v>14</v>
      </c>
      <c r="B234" s="8" t="s">
        <v>15</v>
      </c>
      <c r="C234" s="8" t="str">
        <f>"20190100821"</f>
        <v>20190100821</v>
      </c>
      <c r="D234" s="9">
        <v>60.5</v>
      </c>
    </row>
    <row r="235" ht="21.95" customHeight="1" spans="1:4">
      <c r="A235" s="8" t="s">
        <v>14</v>
      </c>
      <c r="B235" s="8" t="s">
        <v>15</v>
      </c>
      <c r="C235" s="8" t="str">
        <f>"20190100822"</f>
        <v>20190100822</v>
      </c>
      <c r="D235" s="9">
        <v>60.5</v>
      </c>
    </row>
    <row r="236" ht="21.95" customHeight="1" spans="1:4">
      <c r="A236" s="8" t="s">
        <v>14</v>
      </c>
      <c r="B236" s="8" t="s">
        <v>15</v>
      </c>
      <c r="C236" s="8" t="str">
        <f>"20190100823"</f>
        <v>20190100823</v>
      </c>
      <c r="D236" s="9" t="s">
        <v>10</v>
      </c>
    </row>
    <row r="237" ht="21.95" customHeight="1" spans="1:4">
      <c r="A237" s="8" t="s">
        <v>14</v>
      </c>
      <c r="B237" s="8" t="s">
        <v>15</v>
      </c>
      <c r="C237" s="8" t="str">
        <f>"20190100824"</f>
        <v>20190100824</v>
      </c>
      <c r="D237" s="9">
        <v>63</v>
      </c>
    </row>
    <row r="238" ht="21.95" customHeight="1" spans="1:4">
      <c r="A238" s="8" t="s">
        <v>14</v>
      </c>
      <c r="B238" s="8" t="s">
        <v>15</v>
      </c>
      <c r="C238" s="8" t="str">
        <f>"20190100825"</f>
        <v>20190100825</v>
      </c>
      <c r="D238" s="9">
        <v>65.5</v>
      </c>
    </row>
    <row r="239" ht="21.95" customHeight="1" spans="1:4">
      <c r="A239" s="8" t="s">
        <v>14</v>
      </c>
      <c r="B239" s="8" t="s">
        <v>15</v>
      </c>
      <c r="C239" s="8" t="str">
        <f>"20190100826"</f>
        <v>20190100826</v>
      </c>
      <c r="D239" s="9">
        <v>55.5</v>
      </c>
    </row>
    <row r="240" ht="21.95" customHeight="1" spans="1:4">
      <c r="A240" s="8" t="s">
        <v>14</v>
      </c>
      <c r="B240" s="8" t="s">
        <v>15</v>
      </c>
      <c r="C240" s="8" t="str">
        <f>"20190100827"</f>
        <v>20190100827</v>
      </c>
      <c r="D240" s="9">
        <v>65</v>
      </c>
    </row>
    <row r="241" ht="21.95" customHeight="1" spans="1:5">
      <c r="A241" s="8" t="s">
        <v>14</v>
      </c>
      <c r="B241" s="8" t="s">
        <v>15</v>
      </c>
      <c r="C241" s="8" t="str">
        <f>"20190100828"</f>
        <v>20190100828</v>
      </c>
      <c r="D241" s="9">
        <v>60</v>
      </c>
      <c r="E241" s="10"/>
    </row>
    <row r="242" ht="21.95" customHeight="1" spans="1:5">
      <c r="A242" s="8" t="s">
        <v>14</v>
      </c>
      <c r="B242" s="8" t="s">
        <v>15</v>
      </c>
      <c r="C242" s="8" t="str">
        <f>"20190100829"</f>
        <v>20190100829</v>
      </c>
      <c r="D242" s="9">
        <v>59.5</v>
      </c>
      <c r="E242" s="10"/>
    </row>
    <row r="243" ht="21.95" customHeight="1" spans="1:5">
      <c r="A243" s="8" t="s">
        <v>14</v>
      </c>
      <c r="B243" s="8" t="s">
        <v>15</v>
      </c>
      <c r="C243" s="8" t="str">
        <f>"20190100830"</f>
        <v>20190100830</v>
      </c>
      <c r="D243" s="9">
        <v>59</v>
      </c>
      <c r="E243" s="10"/>
    </row>
    <row r="244" ht="21.95" customHeight="1" spans="1:4">
      <c r="A244" s="8" t="s">
        <v>14</v>
      </c>
      <c r="B244" s="8" t="s">
        <v>15</v>
      </c>
      <c r="C244" s="8" t="str">
        <f>"20190100901"</f>
        <v>20190100901</v>
      </c>
      <c r="D244" s="9">
        <v>62.5</v>
      </c>
    </row>
    <row r="245" ht="21.95" customHeight="1" spans="1:4">
      <c r="A245" s="8" t="s">
        <v>14</v>
      </c>
      <c r="B245" s="8" t="s">
        <v>15</v>
      </c>
      <c r="C245" s="8" t="str">
        <f>"20190100902"</f>
        <v>20190100902</v>
      </c>
      <c r="D245" s="9">
        <v>74</v>
      </c>
    </row>
    <row r="246" ht="21.95" customHeight="1" spans="1:4">
      <c r="A246" s="8" t="s">
        <v>14</v>
      </c>
      <c r="B246" s="8" t="s">
        <v>15</v>
      </c>
      <c r="C246" s="8" t="str">
        <f>"20190100903"</f>
        <v>20190100903</v>
      </c>
      <c r="D246" s="9">
        <v>65</v>
      </c>
    </row>
    <row r="247" ht="21.95" customHeight="1" spans="1:4">
      <c r="A247" s="8" t="s">
        <v>14</v>
      </c>
      <c r="B247" s="8" t="s">
        <v>15</v>
      </c>
      <c r="C247" s="8" t="str">
        <f>"20190100904"</f>
        <v>20190100904</v>
      </c>
      <c r="D247" s="9">
        <v>68.5</v>
      </c>
    </row>
    <row r="248" ht="21.95" customHeight="1" spans="1:4">
      <c r="A248" s="8" t="s">
        <v>14</v>
      </c>
      <c r="B248" s="8" t="s">
        <v>15</v>
      </c>
      <c r="C248" s="8" t="str">
        <f>"20190100905"</f>
        <v>20190100905</v>
      </c>
      <c r="D248" s="9">
        <v>48.5</v>
      </c>
    </row>
    <row r="249" ht="21.95" customHeight="1" spans="1:4">
      <c r="A249" s="8" t="s">
        <v>14</v>
      </c>
      <c r="B249" s="8" t="s">
        <v>15</v>
      </c>
      <c r="C249" s="8" t="str">
        <f>"20190100906"</f>
        <v>20190100906</v>
      </c>
      <c r="D249" s="9">
        <v>68.5</v>
      </c>
    </row>
    <row r="250" ht="21.95" customHeight="1" spans="1:4">
      <c r="A250" s="8" t="s">
        <v>14</v>
      </c>
      <c r="B250" s="8" t="s">
        <v>15</v>
      </c>
      <c r="C250" s="8" t="str">
        <f>"20190100907"</f>
        <v>20190100907</v>
      </c>
      <c r="D250" s="9">
        <v>71.5</v>
      </c>
    </row>
    <row r="251" ht="21.95" customHeight="1" spans="1:4">
      <c r="A251" s="8" t="s">
        <v>14</v>
      </c>
      <c r="B251" s="8" t="s">
        <v>15</v>
      </c>
      <c r="C251" s="8" t="str">
        <f>"20190100908"</f>
        <v>20190100908</v>
      </c>
      <c r="D251" s="9">
        <v>59.5</v>
      </c>
    </row>
    <row r="252" ht="21.95" customHeight="1" spans="1:4">
      <c r="A252" s="8" t="s">
        <v>14</v>
      </c>
      <c r="B252" s="8" t="s">
        <v>15</v>
      </c>
      <c r="C252" s="8" t="str">
        <f>"20190100909"</f>
        <v>20190100909</v>
      </c>
      <c r="D252" s="9">
        <v>62</v>
      </c>
    </row>
    <row r="253" ht="21.95" customHeight="1" spans="1:4">
      <c r="A253" s="8" t="s">
        <v>14</v>
      </c>
      <c r="B253" s="8" t="s">
        <v>15</v>
      </c>
      <c r="C253" s="8" t="str">
        <f>"20190100910"</f>
        <v>20190100910</v>
      </c>
      <c r="D253" s="9" t="s">
        <v>10</v>
      </c>
    </row>
    <row r="254" ht="21.95" customHeight="1" spans="1:4">
      <c r="A254" s="8" t="s">
        <v>14</v>
      </c>
      <c r="B254" s="8" t="s">
        <v>15</v>
      </c>
      <c r="C254" s="8" t="str">
        <f>"20190100911"</f>
        <v>20190100911</v>
      </c>
      <c r="D254" s="9">
        <v>57.5</v>
      </c>
    </row>
    <row r="255" ht="21.95" customHeight="1" spans="1:4">
      <c r="A255" s="8" t="s">
        <v>14</v>
      </c>
      <c r="B255" s="8" t="s">
        <v>15</v>
      </c>
      <c r="C255" s="8" t="str">
        <f>"20190100912"</f>
        <v>20190100912</v>
      </c>
      <c r="D255" s="9">
        <v>36</v>
      </c>
    </row>
    <row r="256" ht="21.95" customHeight="1" spans="1:4">
      <c r="A256" s="8" t="s">
        <v>14</v>
      </c>
      <c r="B256" s="8" t="s">
        <v>15</v>
      </c>
      <c r="C256" s="8" t="str">
        <f>"20190100913"</f>
        <v>20190100913</v>
      </c>
      <c r="D256" s="9">
        <v>59</v>
      </c>
    </row>
    <row r="257" ht="21.95" customHeight="1" spans="1:4">
      <c r="A257" s="8" t="s">
        <v>14</v>
      </c>
      <c r="B257" s="8" t="s">
        <v>15</v>
      </c>
      <c r="C257" s="8" t="str">
        <f>"20190100914"</f>
        <v>20190100914</v>
      </c>
      <c r="D257" s="9">
        <v>54.5</v>
      </c>
    </row>
    <row r="258" ht="21.95" customHeight="1" spans="1:4">
      <c r="A258" s="8" t="s">
        <v>14</v>
      </c>
      <c r="B258" s="8" t="s">
        <v>15</v>
      </c>
      <c r="C258" s="8" t="str">
        <f>"20190100915"</f>
        <v>20190100915</v>
      </c>
      <c r="D258" s="9">
        <v>64</v>
      </c>
    </row>
    <row r="259" ht="21.95" customHeight="1" spans="1:4">
      <c r="A259" s="8" t="s">
        <v>14</v>
      </c>
      <c r="B259" s="8" t="s">
        <v>15</v>
      </c>
      <c r="C259" s="8" t="str">
        <f>"20190100916"</f>
        <v>20190100916</v>
      </c>
      <c r="D259" s="9">
        <v>58</v>
      </c>
    </row>
    <row r="260" ht="21.95" customHeight="1" spans="1:4">
      <c r="A260" s="8" t="s">
        <v>14</v>
      </c>
      <c r="B260" s="8" t="s">
        <v>15</v>
      </c>
      <c r="C260" s="8" t="str">
        <f>"20190100917"</f>
        <v>20190100917</v>
      </c>
      <c r="D260" s="9">
        <v>67</v>
      </c>
    </row>
    <row r="261" ht="21.95" customHeight="1" spans="1:4">
      <c r="A261" s="8" t="s">
        <v>14</v>
      </c>
      <c r="B261" s="8" t="s">
        <v>15</v>
      </c>
      <c r="C261" s="8" t="str">
        <f>"20190100918"</f>
        <v>20190100918</v>
      </c>
      <c r="D261" s="9">
        <v>61.5</v>
      </c>
    </row>
    <row r="262" ht="21.95" customHeight="1" spans="1:4">
      <c r="A262" s="8" t="s">
        <v>14</v>
      </c>
      <c r="B262" s="8" t="s">
        <v>15</v>
      </c>
      <c r="C262" s="8" t="str">
        <f>"20190100919"</f>
        <v>20190100919</v>
      </c>
      <c r="D262" s="9">
        <v>59</v>
      </c>
    </row>
    <row r="263" ht="21.95" customHeight="1" spans="1:4">
      <c r="A263" s="8" t="s">
        <v>14</v>
      </c>
      <c r="B263" s="8" t="s">
        <v>15</v>
      </c>
      <c r="C263" s="8" t="str">
        <f>"20190100920"</f>
        <v>20190100920</v>
      </c>
      <c r="D263" s="9">
        <v>71.5</v>
      </c>
    </row>
    <row r="264" ht="21.95" customHeight="1" spans="1:4">
      <c r="A264" s="8" t="s">
        <v>14</v>
      </c>
      <c r="B264" s="8" t="s">
        <v>15</v>
      </c>
      <c r="C264" s="8" t="str">
        <f>"20190100921"</f>
        <v>20190100921</v>
      </c>
      <c r="D264" s="9" t="s">
        <v>10</v>
      </c>
    </row>
    <row r="265" ht="21.95" customHeight="1" spans="1:4">
      <c r="A265" s="8" t="s">
        <v>14</v>
      </c>
      <c r="B265" s="8" t="s">
        <v>15</v>
      </c>
      <c r="C265" s="8" t="str">
        <f>"20190100922"</f>
        <v>20190100922</v>
      </c>
      <c r="D265" s="9">
        <v>62.5</v>
      </c>
    </row>
    <row r="266" ht="21.95" customHeight="1" spans="1:4">
      <c r="A266" s="8" t="s">
        <v>14</v>
      </c>
      <c r="B266" s="8" t="s">
        <v>15</v>
      </c>
      <c r="C266" s="8" t="str">
        <f>"20190100923"</f>
        <v>20190100923</v>
      </c>
      <c r="D266" s="9" t="s">
        <v>10</v>
      </c>
    </row>
    <row r="267" ht="21.95" customHeight="1" spans="1:4">
      <c r="A267" s="8" t="s">
        <v>14</v>
      </c>
      <c r="B267" s="8" t="s">
        <v>15</v>
      </c>
      <c r="C267" s="8" t="str">
        <f>"20190100924"</f>
        <v>20190100924</v>
      </c>
      <c r="D267" s="9">
        <v>61</v>
      </c>
    </row>
    <row r="268" ht="21.95" customHeight="1" spans="1:4">
      <c r="A268" s="8" t="s">
        <v>14</v>
      </c>
      <c r="B268" s="8" t="s">
        <v>15</v>
      </c>
      <c r="C268" s="8" t="str">
        <f>"20190100925"</f>
        <v>20190100925</v>
      </c>
      <c r="D268" s="9">
        <v>64.5</v>
      </c>
    </row>
    <row r="269" ht="21.95" customHeight="1" spans="1:4">
      <c r="A269" s="8" t="s">
        <v>14</v>
      </c>
      <c r="B269" s="8" t="s">
        <v>15</v>
      </c>
      <c r="C269" s="8" t="str">
        <f>"20190100926"</f>
        <v>20190100926</v>
      </c>
      <c r="D269" s="9">
        <v>57</v>
      </c>
    </row>
    <row r="270" ht="21.95" customHeight="1" spans="1:4">
      <c r="A270" s="8" t="s">
        <v>14</v>
      </c>
      <c r="B270" s="8" t="s">
        <v>15</v>
      </c>
      <c r="C270" s="8" t="str">
        <f>"20190100927"</f>
        <v>20190100927</v>
      </c>
      <c r="D270" s="9" t="s">
        <v>10</v>
      </c>
    </row>
    <row r="271" ht="21.95" customHeight="1" spans="1:4">
      <c r="A271" s="8" t="s">
        <v>14</v>
      </c>
      <c r="B271" s="8" t="s">
        <v>15</v>
      </c>
      <c r="C271" s="8" t="str">
        <f>"20190100928"</f>
        <v>20190100928</v>
      </c>
      <c r="D271" s="9">
        <v>61.5</v>
      </c>
    </row>
    <row r="272" ht="21.95" customHeight="1" spans="1:4">
      <c r="A272" s="8" t="s">
        <v>14</v>
      </c>
      <c r="B272" s="8" t="s">
        <v>15</v>
      </c>
      <c r="C272" s="8" t="str">
        <f>"20190100929"</f>
        <v>20190100929</v>
      </c>
      <c r="D272" s="9" t="s">
        <v>10</v>
      </c>
    </row>
    <row r="273" ht="21.95" customHeight="1" spans="1:4">
      <c r="A273" s="8" t="s">
        <v>14</v>
      </c>
      <c r="B273" s="8" t="s">
        <v>15</v>
      </c>
      <c r="C273" s="8" t="str">
        <f>"20190100930"</f>
        <v>20190100930</v>
      </c>
      <c r="D273" s="9">
        <v>57.5</v>
      </c>
    </row>
    <row r="274" ht="21.95" customHeight="1" spans="1:4">
      <c r="A274" s="8" t="s">
        <v>14</v>
      </c>
      <c r="B274" s="8" t="s">
        <v>15</v>
      </c>
      <c r="C274" s="8" t="str">
        <f>"20190101001"</f>
        <v>20190101001</v>
      </c>
      <c r="D274" s="9" t="s">
        <v>10</v>
      </c>
    </row>
    <row r="275" ht="21.95" customHeight="1" spans="1:4">
      <c r="A275" s="8" t="s">
        <v>14</v>
      </c>
      <c r="B275" s="8" t="s">
        <v>15</v>
      </c>
      <c r="C275" s="8" t="str">
        <f>"20190101002"</f>
        <v>20190101002</v>
      </c>
      <c r="D275" s="9">
        <v>64.5</v>
      </c>
    </row>
    <row r="276" ht="21.95" customHeight="1" spans="1:4">
      <c r="A276" s="8" t="s">
        <v>14</v>
      </c>
      <c r="B276" s="8" t="s">
        <v>15</v>
      </c>
      <c r="C276" s="8" t="str">
        <f>"20190101003"</f>
        <v>20190101003</v>
      </c>
      <c r="D276" s="9" t="s">
        <v>10</v>
      </c>
    </row>
    <row r="277" ht="21.95" customHeight="1" spans="1:4">
      <c r="A277" s="8" t="s">
        <v>14</v>
      </c>
      <c r="B277" s="8" t="s">
        <v>15</v>
      </c>
      <c r="C277" s="8" t="str">
        <f>"20190101004"</f>
        <v>20190101004</v>
      </c>
      <c r="D277" s="9">
        <v>58</v>
      </c>
    </row>
    <row r="278" ht="21.95" customHeight="1" spans="1:4">
      <c r="A278" s="8" t="s">
        <v>14</v>
      </c>
      <c r="B278" s="8" t="s">
        <v>15</v>
      </c>
      <c r="C278" s="8" t="str">
        <f>"20190101005"</f>
        <v>20190101005</v>
      </c>
      <c r="D278" s="9">
        <v>70</v>
      </c>
    </row>
    <row r="279" ht="21.95" customHeight="1" spans="1:4">
      <c r="A279" s="8" t="s">
        <v>14</v>
      </c>
      <c r="B279" s="8" t="s">
        <v>15</v>
      </c>
      <c r="C279" s="8" t="str">
        <f>"20190101006"</f>
        <v>20190101006</v>
      </c>
      <c r="D279" s="9">
        <v>64</v>
      </c>
    </row>
    <row r="280" ht="21.95" customHeight="1" spans="1:4">
      <c r="A280" s="8" t="s">
        <v>14</v>
      </c>
      <c r="B280" s="8" t="s">
        <v>15</v>
      </c>
      <c r="C280" s="8" t="str">
        <f>"20190101007"</f>
        <v>20190101007</v>
      </c>
      <c r="D280" s="9">
        <v>67.5</v>
      </c>
    </row>
    <row r="281" ht="21.95" customHeight="1" spans="1:4">
      <c r="A281" s="8" t="s">
        <v>14</v>
      </c>
      <c r="B281" s="8" t="s">
        <v>15</v>
      </c>
      <c r="C281" s="8" t="str">
        <f>"20190101008"</f>
        <v>20190101008</v>
      </c>
      <c r="D281" s="9">
        <v>71</v>
      </c>
    </row>
    <row r="282" ht="21.95" customHeight="1" spans="1:4">
      <c r="A282" s="8" t="s">
        <v>14</v>
      </c>
      <c r="B282" s="8" t="s">
        <v>15</v>
      </c>
      <c r="C282" s="8" t="str">
        <f>"20190101009"</f>
        <v>20190101009</v>
      </c>
      <c r="D282" s="9" t="s">
        <v>10</v>
      </c>
    </row>
    <row r="283" ht="21.95" customHeight="1" spans="1:4">
      <c r="A283" s="8" t="s">
        <v>14</v>
      </c>
      <c r="B283" s="8" t="s">
        <v>15</v>
      </c>
      <c r="C283" s="8" t="str">
        <f>"20190101010"</f>
        <v>20190101010</v>
      </c>
      <c r="D283" s="9">
        <v>59.5</v>
      </c>
    </row>
    <row r="284" ht="21.95" customHeight="1" spans="1:4">
      <c r="A284" s="8" t="s">
        <v>14</v>
      </c>
      <c r="B284" s="8" t="s">
        <v>15</v>
      </c>
      <c r="C284" s="8" t="str">
        <f>"20190101011"</f>
        <v>20190101011</v>
      </c>
      <c r="D284" s="9">
        <v>66.5</v>
      </c>
    </row>
    <row r="285" ht="21.95" customHeight="1" spans="1:4">
      <c r="A285" s="8" t="s">
        <v>14</v>
      </c>
      <c r="B285" s="8" t="s">
        <v>15</v>
      </c>
      <c r="C285" s="8" t="str">
        <f>"20190101012"</f>
        <v>20190101012</v>
      </c>
      <c r="D285" s="9" t="s">
        <v>10</v>
      </c>
    </row>
    <row r="286" ht="21.95" customHeight="1" spans="1:4">
      <c r="A286" s="8" t="s">
        <v>14</v>
      </c>
      <c r="B286" s="8" t="s">
        <v>15</v>
      </c>
      <c r="C286" s="8" t="str">
        <f>"20190101013"</f>
        <v>20190101013</v>
      </c>
      <c r="D286" s="9">
        <v>63</v>
      </c>
    </row>
    <row r="287" ht="21.95" customHeight="1" spans="1:4">
      <c r="A287" s="8" t="s">
        <v>14</v>
      </c>
      <c r="B287" s="8" t="s">
        <v>15</v>
      </c>
      <c r="C287" s="8" t="str">
        <f>"20190101014"</f>
        <v>20190101014</v>
      </c>
      <c r="D287" s="9" t="s">
        <v>10</v>
      </c>
    </row>
    <row r="288" ht="21.95" customHeight="1" spans="1:4">
      <c r="A288" s="8" t="s">
        <v>14</v>
      </c>
      <c r="B288" s="8" t="s">
        <v>15</v>
      </c>
      <c r="C288" s="8" t="str">
        <f>"20190101015"</f>
        <v>20190101015</v>
      </c>
      <c r="D288" s="9">
        <v>69.5</v>
      </c>
    </row>
    <row r="289" ht="21.95" customHeight="1" spans="1:4">
      <c r="A289" s="8" t="s">
        <v>14</v>
      </c>
      <c r="B289" s="8" t="s">
        <v>15</v>
      </c>
      <c r="C289" s="8" t="str">
        <f>"20190101016"</f>
        <v>20190101016</v>
      </c>
      <c r="D289" s="9" t="s">
        <v>10</v>
      </c>
    </row>
    <row r="290" ht="21.95" customHeight="1" spans="1:4">
      <c r="A290" s="8" t="s">
        <v>14</v>
      </c>
      <c r="B290" s="8" t="s">
        <v>15</v>
      </c>
      <c r="C290" s="8" t="str">
        <f>"20190101017"</f>
        <v>20190101017</v>
      </c>
      <c r="D290" s="9">
        <v>70</v>
      </c>
    </row>
    <row r="291" ht="21.95" customHeight="1" spans="1:4">
      <c r="A291" s="8" t="s">
        <v>14</v>
      </c>
      <c r="B291" s="8" t="s">
        <v>15</v>
      </c>
      <c r="C291" s="8" t="str">
        <f>"20190101018"</f>
        <v>20190101018</v>
      </c>
      <c r="D291" s="9">
        <v>63.5</v>
      </c>
    </row>
    <row r="292" ht="21.95" customHeight="1" spans="1:4">
      <c r="A292" s="8" t="s">
        <v>14</v>
      </c>
      <c r="B292" s="8" t="s">
        <v>15</v>
      </c>
      <c r="C292" s="8" t="str">
        <f>"20190101019"</f>
        <v>20190101019</v>
      </c>
      <c r="D292" s="9">
        <v>52</v>
      </c>
    </row>
    <row r="293" ht="21.95" customHeight="1" spans="1:4">
      <c r="A293" s="8" t="s">
        <v>14</v>
      </c>
      <c r="B293" s="8" t="s">
        <v>15</v>
      </c>
      <c r="C293" s="8" t="str">
        <f>"20190101020"</f>
        <v>20190101020</v>
      </c>
      <c r="D293" s="9">
        <v>58</v>
      </c>
    </row>
    <row r="294" ht="21.95" customHeight="1" spans="1:4">
      <c r="A294" s="8" t="s">
        <v>14</v>
      </c>
      <c r="B294" s="8" t="s">
        <v>15</v>
      </c>
      <c r="C294" s="8" t="str">
        <f>"20190101021"</f>
        <v>20190101021</v>
      </c>
      <c r="D294" s="9" t="s">
        <v>10</v>
      </c>
    </row>
    <row r="295" ht="21.95" customHeight="1" spans="1:4">
      <c r="A295" s="8" t="s">
        <v>14</v>
      </c>
      <c r="B295" s="8" t="s">
        <v>15</v>
      </c>
      <c r="C295" s="8" t="str">
        <f>"20190101022"</f>
        <v>20190101022</v>
      </c>
      <c r="D295" s="9">
        <v>67.5</v>
      </c>
    </row>
    <row r="296" ht="21.95" customHeight="1" spans="1:4">
      <c r="A296" s="8" t="s">
        <v>14</v>
      </c>
      <c r="B296" s="8" t="s">
        <v>15</v>
      </c>
      <c r="C296" s="8" t="str">
        <f>"20190101023"</f>
        <v>20190101023</v>
      </c>
      <c r="D296" s="9">
        <v>55.5</v>
      </c>
    </row>
    <row r="297" ht="21.95" customHeight="1" spans="1:4">
      <c r="A297" s="8" t="s">
        <v>14</v>
      </c>
      <c r="B297" s="8" t="s">
        <v>15</v>
      </c>
      <c r="C297" s="8" t="str">
        <f>"20190101024"</f>
        <v>20190101024</v>
      </c>
      <c r="D297" s="9">
        <v>59</v>
      </c>
    </row>
    <row r="298" ht="21.95" customHeight="1" spans="1:4">
      <c r="A298" s="8" t="s">
        <v>14</v>
      </c>
      <c r="B298" s="8" t="s">
        <v>15</v>
      </c>
      <c r="C298" s="8" t="str">
        <f>"20190101025"</f>
        <v>20190101025</v>
      </c>
      <c r="D298" s="9">
        <v>67</v>
      </c>
    </row>
    <row r="299" ht="21.95" customHeight="1" spans="1:4">
      <c r="A299" s="8" t="s">
        <v>14</v>
      </c>
      <c r="B299" s="8" t="s">
        <v>15</v>
      </c>
      <c r="C299" s="8" t="str">
        <f>"20190101026"</f>
        <v>20190101026</v>
      </c>
      <c r="D299" s="9">
        <v>63</v>
      </c>
    </row>
    <row r="300" ht="21.95" customHeight="1" spans="1:4">
      <c r="A300" s="8" t="s">
        <v>14</v>
      </c>
      <c r="B300" s="8" t="s">
        <v>15</v>
      </c>
      <c r="C300" s="8" t="str">
        <f>"20190101027"</f>
        <v>20190101027</v>
      </c>
      <c r="D300" s="9">
        <v>64.5</v>
      </c>
    </row>
    <row r="301" ht="21.95" customHeight="1" spans="1:4">
      <c r="A301" s="8" t="s">
        <v>14</v>
      </c>
      <c r="B301" s="8" t="s">
        <v>15</v>
      </c>
      <c r="C301" s="8" t="str">
        <f>"20190101028"</f>
        <v>20190101028</v>
      </c>
      <c r="D301" s="9">
        <v>57</v>
      </c>
    </row>
    <row r="302" ht="21.95" customHeight="1" spans="1:4">
      <c r="A302" s="8" t="s">
        <v>14</v>
      </c>
      <c r="B302" s="8" t="s">
        <v>15</v>
      </c>
      <c r="C302" s="8" t="str">
        <f>"20190101029"</f>
        <v>20190101029</v>
      </c>
      <c r="D302" s="9">
        <v>66.5</v>
      </c>
    </row>
    <row r="303" ht="21.95" customHeight="1" spans="1:4">
      <c r="A303" s="8" t="s">
        <v>14</v>
      </c>
      <c r="B303" s="8" t="s">
        <v>15</v>
      </c>
      <c r="C303" s="8" t="str">
        <f>"20190101030"</f>
        <v>20190101030</v>
      </c>
      <c r="D303" s="9">
        <v>56.5</v>
      </c>
    </row>
    <row r="304" ht="21.95" customHeight="1" spans="1:4">
      <c r="A304" s="8" t="s">
        <v>14</v>
      </c>
      <c r="B304" s="8" t="s">
        <v>15</v>
      </c>
      <c r="C304" s="8" t="str">
        <f>"20190101101"</f>
        <v>20190101101</v>
      </c>
      <c r="D304" s="9" t="s">
        <v>10</v>
      </c>
    </row>
    <row r="305" ht="21.95" customHeight="1" spans="1:4">
      <c r="A305" s="8" t="s">
        <v>14</v>
      </c>
      <c r="B305" s="8" t="s">
        <v>15</v>
      </c>
      <c r="C305" s="8" t="str">
        <f>"20190101102"</f>
        <v>20190101102</v>
      </c>
      <c r="D305" s="9">
        <v>63</v>
      </c>
    </row>
    <row r="306" ht="21.95" customHeight="1" spans="1:4">
      <c r="A306" s="8" t="s">
        <v>14</v>
      </c>
      <c r="B306" s="8" t="s">
        <v>15</v>
      </c>
      <c r="C306" s="8" t="str">
        <f>"20190101103"</f>
        <v>20190101103</v>
      </c>
      <c r="D306" s="9">
        <v>71</v>
      </c>
    </row>
    <row r="307" ht="21.95" customHeight="1" spans="1:4">
      <c r="A307" s="8" t="s">
        <v>14</v>
      </c>
      <c r="B307" s="8" t="s">
        <v>15</v>
      </c>
      <c r="C307" s="8" t="str">
        <f>"20190101104"</f>
        <v>20190101104</v>
      </c>
      <c r="D307" s="9">
        <v>65.5</v>
      </c>
    </row>
    <row r="308" ht="21.95" customHeight="1" spans="1:4">
      <c r="A308" s="8" t="s">
        <v>14</v>
      </c>
      <c r="B308" s="8" t="s">
        <v>15</v>
      </c>
      <c r="C308" s="8" t="str">
        <f>"20190101105"</f>
        <v>20190101105</v>
      </c>
      <c r="D308" s="9">
        <v>66.5</v>
      </c>
    </row>
    <row r="309" ht="21.95" customHeight="1" spans="1:4">
      <c r="A309" s="8" t="s">
        <v>14</v>
      </c>
      <c r="B309" s="8" t="s">
        <v>15</v>
      </c>
      <c r="C309" s="8" t="str">
        <f>"20190101106"</f>
        <v>20190101106</v>
      </c>
      <c r="D309" s="9">
        <v>67</v>
      </c>
    </row>
    <row r="310" ht="21.95" customHeight="1" spans="1:4">
      <c r="A310" s="8" t="s">
        <v>14</v>
      </c>
      <c r="B310" s="8" t="s">
        <v>15</v>
      </c>
      <c r="C310" s="8" t="str">
        <f>"20190101107"</f>
        <v>20190101107</v>
      </c>
      <c r="D310" s="9">
        <v>58</v>
      </c>
    </row>
    <row r="311" ht="21.95" customHeight="1" spans="1:4">
      <c r="A311" s="8" t="s">
        <v>14</v>
      </c>
      <c r="B311" s="8" t="s">
        <v>15</v>
      </c>
      <c r="C311" s="8" t="str">
        <f>"20190101108"</f>
        <v>20190101108</v>
      </c>
      <c r="D311" s="9" t="s">
        <v>10</v>
      </c>
    </row>
    <row r="312" ht="21.95" customHeight="1" spans="1:4">
      <c r="A312" s="8" t="s">
        <v>14</v>
      </c>
      <c r="B312" s="8" t="s">
        <v>15</v>
      </c>
      <c r="C312" s="8" t="str">
        <f>"20190101109"</f>
        <v>20190101109</v>
      </c>
      <c r="D312" s="9" t="s">
        <v>10</v>
      </c>
    </row>
    <row r="313" ht="21.95" customHeight="1" spans="1:4">
      <c r="A313" s="8" t="s">
        <v>14</v>
      </c>
      <c r="B313" s="8" t="s">
        <v>15</v>
      </c>
      <c r="C313" s="8" t="str">
        <f>"20190101110"</f>
        <v>20190101110</v>
      </c>
      <c r="D313" s="9">
        <v>62</v>
      </c>
    </row>
    <row r="314" ht="21.95" customHeight="1" spans="1:4">
      <c r="A314" s="8" t="s">
        <v>14</v>
      </c>
      <c r="B314" s="8" t="s">
        <v>15</v>
      </c>
      <c r="C314" s="8" t="str">
        <f>"20190101111"</f>
        <v>20190101111</v>
      </c>
      <c r="D314" s="9" t="s">
        <v>10</v>
      </c>
    </row>
    <row r="315" ht="21.95" customHeight="1" spans="1:4">
      <c r="A315" s="8" t="s">
        <v>14</v>
      </c>
      <c r="B315" s="8" t="s">
        <v>15</v>
      </c>
      <c r="C315" s="8" t="str">
        <f>"20190101112"</f>
        <v>20190101112</v>
      </c>
      <c r="D315" s="9">
        <v>71</v>
      </c>
    </row>
    <row r="316" ht="21.95" customHeight="1" spans="1:4">
      <c r="A316" s="8" t="s">
        <v>14</v>
      </c>
      <c r="B316" s="8" t="s">
        <v>15</v>
      </c>
      <c r="C316" s="8" t="str">
        <f>"20190101113"</f>
        <v>20190101113</v>
      </c>
      <c r="D316" s="9">
        <v>65.5</v>
      </c>
    </row>
    <row r="317" ht="21.95" customHeight="1" spans="1:4">
      <c r="A317" s="8" t="s">
        <v>14</v>
      </c>
      <c r="B317" s="8" t="s">
        <v>15</v>
      </c>
      <c r="C317" s="8" t="str">
        <f>"20190101114"</f>
        <v>20190101114</v>
      </c>
      <c r="D317" s="9">
        <v>73</v>
      </c>
    </row>
    <row r="318" ht="21.95" customHeight="1" spans="1:4">
      <c r="A318" s="8" t="s">
        <v>14</v>
      </c>
      <c r="B318" s="8" t="s">
        <v>15</v>
      </c>
      <c r="C318" s="8" t="str">
        <f>"20190101115"</f>
        <v>20190101115</v>
      </c>
      <c r="D318" s="9">
        <v>66.5</v>
      </c>
    </row>
    <row r="319" ht="21.95" customHeight="1" spans="1:4">
      <c r="A319" s="8" t="s">
        <v>14</v>
      </c>
      <c r="B319" s="8" t="s">
        <v>15</v>
      </c>
      <c r="C319" s="8" t="str">
        <f>"20190101116"</f>
        <v>20190101116</v>
      </c>
      <c r="D319" s="9">
        <v>64</v>
      </c>
    </row>
    <row r="320" ht="21.95" customHeight="1" spans="1:4">
      <c r="A320" s="8" t="s">
        <v>14</v>
      </c>
      <c r="B320" s="8" t="s">
        <v>15</v>
      </c>
      <c r="C320" s="8" t="str">
        <f>"20190101117"</f>
        <v>20190101117</v>
      </c>
      <c r="D320" s="9">
        <v>51.5</v>
      </c>
    </row>
    <row r="321" ht="21.95" customHeight="1" spans="1:4">
      <c r="A321" s="8" t="s">
        <v>14</v>
      </c>
      <c r="B321" s="8" t="s">
        <v>15</v>
      </c>
      <c r="C321" s="8" t="str">
        <f>"20190101118"</f>
        <v>20190101118</v>
      </c>
      <c r="D321" s="9">
        <v>50</v>
      </c>
    </row>
    <row r="322" ht="21.95" customHeight="1" spans="1:4">
      <c r="A322" s="8" t="s">
        <v>14</v>
      </c>
      <c r="B322" s="8" t="s">
        <v>15</v>
      </c>
      <c r="C322" s="8" t="str">
        <f>"20190101119"</f>
        <v>20190101119</v>
      </c>
      <c r="D322" s="9">
        <v>66.5</v>
      </c>
    </row>
    <row r="323" ht="21.95" customHeight="1" spans="1:4">
      <c r="A323" s="8" t="s">
        <v>14</v>
      </c>
      <c r="B323" s="8" t="s">
        <v>15</v>
      </c>
      <c r="C323" s="8" t="str">
        <f>"20190101120"</f>
        <v>20190101120</v>
      </c>
      <c r="D323" s="9">
        <v>63.5</v>
      </c>
    </row>
    <row r="324" ht="21.95" customHeight="1" spans="1:4">
      <c r="A324" s="8" t="s">
        <v>14</v>
      </c>
      <c r="B324" s="8" t="s">
        <v>15</v>
      </c>
      <c r="C324" s="8" t="str">
        <f>"20190101121"</f>
        <v>20190101121</v>
      </c>
      <c r="D324" s="9">
        <v>70.5</v>
      </c>
    </row>
    <row r="325" ht="21.95" customHeight="1" spans="1:4">
      <c r="A325" s="8" t="s">
        <v>14</v>
      </c>
      <c r="B325" s="8" t="s">
        <v>15</v>
      </c>
      <c r="C325" s="8" t="str">
        <f>"20190101122"</f>
        <v>20190101122</v>
      </c>
      <c r="D325" s="9" t="s">
        <v>10</v>
      </c>
    </row>
    <row r="326" ht="21.95" customHeight="1" spans="1:4">
      <c r="A326" s="8" t="s">
        <v>14</v>
      </c>
      <c r="B326" s="8" t="s">
        <v>15</v>
      </c>
      <c r="C326" s="8" t="str">
        <f>"20190101123"</f>
        <v>20190101123</v>
      </c>
      <c r="D326" s="9">
        <v>60.5</v>
      </c>
    </row>
    <row r="327" ht="21.95" customHeight="1" spans="1:4">
      <c r="A327" s="8" t="s">
        <v>14</v>
      </c>
      <c r="B327" s="8" t="s">
        <v>15</v>
      </c>
      <c r="C327" s="8" t="str">
        <f>"20190101124"</f>
        <v>20190101124</v>
      </c>
      <c r="D327" s="9">
        <v>61</v>
      </c>
    </row>
    <row r="328" ht="21.95" customHeight="1" spans="1:4">
      <c r="A328" s="8" t="s">
        <v>14</v>
      </c>
      <c r="B328" s="8" t="s">
        <v>15</v>
      </c>
      <c r="C328" s="8" t="str">
        <f>"20190101125"</f>
        <v>20190101125</v>
      </c>
      <c r="D328" s="9" t="s">
        <v>10</v>
      </c>
    </row>
    <row r="329" ht="21.95" customHeight="1" spans="1:4">
      <c r="A329" s="8" t="s">
        <v>14</v>
      </c>
      <c r="B329" s="8" t="s">
        <v>15</v>
      </c>
      <c r="C329" s="8" t="str">
        <f>"20190101126"</f>
        <v>20190101126</v>
      </c>
      <c r="D329" s="9">
        <v>56.5</v>
      </c>
    </row>
    <row r="330" ht="21.95" customHeight="1" spans="1:4">
      <c r="A330" s="8" t="s">
        <v>14</v>
      </c>
      <c r="B330" s="8" t="s">
        <v>15</v>
      </c>
      <c r="C330" s="8" t="str">
        <f>"20190101127"</f>
        <v>20190101127</v>
      </c>
      <c r="D330" s="9">
        <v>73.5</v>
      </c>
    </row>
    <row r="331" ht="21.95" customHeight="1" spans="1:4">
      <c r="A331" s="8" t="s">
        <v>14</v>
      </c>
      <c r="B331" s="8" t="s">
        <v>15</v>
      </c>
      <c r="C331" s="8" t="str">
        <f>"20190101128"</f>
        <v>20190101128</v>
      </c>
      <c r="D331" s="9">
        <v>67.5</v>
      </c>
    </row>
    <row r="332" ht="21.95" customHeight="1" spans="1:5">
      <c r="A332" s="8" t="s">
        <v>14</v>
      </c>
      <c r="B332" s="8" t="s">
        <v>15</v>
      </c>
      <c r="C332" s="8" t="str">
        <f>"20190101129"</f>
        <v>20190101129</v>
      </c>
      <c r="D332" s="9">
        <v>76</v>
      </c>
      <c r="E332" s="2" t="s">
        <v>9</v>
      </c>
    </row>
    <row r="333" ht="21.95" customHeight="1" spans="1:4">
      <c r="A333" s="8" t="s">
        <v>14</v>
      </c>
      <c r="B333" s="8" t="s">
        <v>15</v>
      </c>
      <c r="C333" s="8" t="str">
        <f>"20190101130"</f>
        <v>20190101130</v>
      </c>
      <c r="D333" s="9">
        <v>67.5</v>
      </c>
    </row>
    <row r="334" ht="21.95" customHeight="1" spans="1:4">
      <c r="A334" s="8" t="s">
        <v>14</v>
      </c>
      <c r="B334" s="8" t="s">
        <v>15</v>
      </c>
      <c r="C334" s="8" t="str">
        <f>"20190101201"</f>
        <v>20190101201</v>
      </c>
      <c r="D334" s="9">
        <v>67</v>
      </c>
    </row>
    <row r="335" ht="21.95" customHeight="1" spans="1:4">
      <c r="A335" s="8" t="s">
        <v>14</v>
      </c>
      <c r="B335" s="8" t="s">
        <v>15</v>
      </c>
      <c r="C335" s="8" t="str">
        <f>"20190101202"</f>
        <v>20190101202</v>
      </c>
      <c r="D335" s="9">
        <v>67.5</v>
      </c>
    </row>
    <row r="336" ht="21.95" customHeight="1" spans="1:4">
      <c r="A336" s="8" t="s">
        <v>14</v>
      </c>
      <c r="B336" s="8" t="s">
        <v>15</v>
      </c>
      <c r="C336" s="8" t="str">
        <f>"20190101203"</f>
        <v>20190101203</v>
      </c>
      <c r="D336" s="9" t="s">
        <v>10</v>
      </c>
    </row>
    <row r="337" ht="21.95" customHeight="1" spans="1:4">
      <c r="A337" s="8" t="s">
        <v>14</v>
      </c>
      <c r="B337" s="8" t="s">
        <v>15</v>
      </c>
      <c r="C337" s="8" t="str">
        <f>"20190101204"</f>
        <v>20190101204</v>
      </c>
      <c r="D337" s="9">
        <v>71</v>
      </c>
    </row>
    <row r="338" ht="21.95" customHeight="1" spans="1:4">
      <c r="A338" s="8" t="s">
        <v>14</v>
      </c>
      <c r="B338" s="8" t="s">
        <v>15</v>
      </c>
      <c r="C338" s="8" t="str">
        <f>"20190101205"</f>
        <v>20190101205</v>
      </c>
      <c r="D338" s="9">
        <v>62.5</v>
      </c>
    </row>
    <row r="339" ht="21.95" customHeight="1" spans="1:4">
      <c r="A339" s="8" t="s">
        <v>14</v>
      </c>
      <c r="B339" s="8" t="s">
        <v>15</v>
      </c>
      <c r="C339" s="8" t="str">
        <f>"20190101206"</f>
        <v>20190101206</v>
      </c>
      <c r="D339" s="9">
        <v>67.5</v>
      </c>
    </row>
    <row r="340" ht="21.95" customHeight="1" spans="1:4">
      <c r="A340" s="8" t="s">
        <v>14</v>
      </c>
      <c r="B340" s="8" t="s">
        <v>15</v>
      </c>
      <c r="C340" s="8" t="str">
        <f>"20190101207"</f>
        <v>20190101207</v>
      </c>
      <c r="D340" s="9">
        <v>53.5</v>
      </c>
    </row>
    <row r="341" ht="21.95" customHeight="1" spans="1:4">
      <c r="A341" s="8" t="s">
        <v>14</v>
      </c>
      <c r="B341" s="8" t="s">
        <v>15</v>
      </c>
      <c r="C341" s="8" t="str">
        <f>"20190101208"</f>
        <v>20190101208</v>
      </c>
      <c r="D341" s="9">
        <v>65.5</v>
      </c>
    </row>
    <row r="342" ht="21.95" customHeight="1" spans="1:4">
      <c r="A342" s="8" t="s">
        <v>14</v>
      </c>
      <c r="B342" s="8" t="s">
        <v>15</v>
      </c>
      <c r="C342" s="8" t="str">
        <f>"20190101209"</f>
        <v>20190101209</v>
      </c>
      <c r="D342" s="9">
        <v>64</v>
      </c>
    </row>
    <row r="343" ht="21.95" customHeight="1" spans="1:4">
      <c r="A343" s="8" t="s">
        <v>14</v>
      </c>
      <c r="B343" s="8" t="s">
        <v>15</v>
      </c>
      <c r="C343" s="8" t="str">
        <f>"20190101210"</f>
        <v>20190101210</v>
      </c>
      <c r="D343" s="9" t="s">
        <v>10</v>
      </c>
    </row>
    <row r="344" ht="21.95" customHeight="1" spans="1:4">
      <c r="A344" s="8" t="s">
        <v>14</v>
      </c>
      <c r="B344" s="8" t="s">
        <v>15</v>
      </c>
      <c r="C344" s="8" t="str">
        <f>"20190101211"</f>
        <v>20190101211</v>
      </c>
      <c r="D344" s="9">
        <v>63.5</v>
      </c>
    </row>
    <row r="345" ht="21.95" customHeight="1" spans="1:4">
      <c r="A345" s="8" t="s">
        <v>14</v>
      </c>
      <c r="B345" s="8" t="s">
        <v>15</v>
      </c>
      <c r="C345" s="8" t="str">
        <f>"20190101212"</f>
        <v>20190101212</v>
      </c>
      <c r="D345" s="9">
        <v>53.5</v>
      </c>
    </row>
    <row r="346" ht="21.95" customHeight="1" spans="1:4">
      <c r="A346" s="8" t="s">
        <v>14</v>
      </c>
      <c r="B346" s="8" t="s">
        <v>15</v>
      </c>
      <c r="C346" s="8" t="str">
        <f>"20190101213"</f>
        <v>20190101213</v>
      </c>
      <c r="D346" s="9">
        <v>57.5</v>
      </c>
    </row>
    <row r="347" ht="21.95" customHeight="1" spans="1:4">
      <c r="A347" s="8" t="s">
        <v>14</v>
      </c>
      <c r="B347" s="8" t="s">
        <v>15</v>
      </c>
      <c r="C347" s="8" t="str">
        <f>"20190101214"</f>
        <v>20190101214</v>
      </c>
      <c r="D347" s="9">
        <v>61.5</v>
      </c>
    </row>
    <row r="348" ht="21.95" customHeight="1" spans="1:4">
      <c r="A348" s="8" t="s">
        <v>14</v>
      </c>
      <c r="B348" s="8" t="s">
        <v>15</v>
      </c>
      <c r="C348" s="8" t="str">
        <f>"20190101215"</f>
        <v>20190101215</v>
      </c>
      <c r="D348" s="9" t="s">
        <v>10</v>
      </c>
    </row>
    <row r="349" ht="21.95" customHeight="1" spans="1:4">
      <c r="A349" s="8" t="s">
        <v>14</v>
      </c>
      <c r="B349" s="8" t="s">
        <v>15</v>
      </c>
      <c r="C349" s="8" t="str">
        <f>"20190101216"</f>
        <v>20190101216</v>
      </c>
      <c r="D349" s="9">
        <v>74.5</v>
      </c>
    </row>
    <row r="350" ht="21.95" customHeight="1" spans="1:4">
      <c r="A350" s="8" t="s">
        <v>14</v>
      </c>
      <c r="B350" s="8" t="s">
        <v>15</v>
      </c>
      <c r="C350" s="8" t="str">
        <f>"20190101217"</f>
        <v>20190101217</v>
      </c>
      <c r="D350" s="9" t="s">
        <v>10</v>
      </c>
    </row>
    <row r="351" ht="21.95" customHeight="1" spans="1:4">
      <c r="A351" s="8" t="s">
        <v>14</v>
      </c>
      <c r="B351" s="8" t="s">
        <v>15</v>
      </c>
      <c r="C351" s="8" t="str">
        <f>"20190101218"</f>
        <v>20190101218</v>
      </c>
      <c r="D351" s="9">
        <v>60</v>
      </c>
    </row>
    <row r="352" ht="21.95" customHeight="1" spans="1:4">
      <c r="A352" s="8" t="s">
        <v>14</v>
      </c>
      <c r="B352" s="8" t="s">
        <v>15</v>
      </c>
      <c r="C352" s="8" t="str">
        <f>"20190101219"</f>
        <v>20190101219</v>
      </c>
      <c r="D352" s="9">
        <v>63.5</v>
      </c>
    </row>
    <row r="353" ht="21.95" customHeight="1" spans="1:4">
      <c r="A353" s="8" t="s">
        <v>14</v>
      </c>
      <c r="B353" s="8" t="s">
        <v>15</v>
      </c>
      <c r="C353" s="8" t="str">
        <f>"20190101220"</f>
        <v>20190101220</v>
      </c>
      <c r="D353" s="9">
        <v>63.5</v>
      </c>
    </row>
    <row r="354" ht="21.95" customHeight="1" spans="1:4">
      <c r="A354" s="8" t="s">
        <v>14</v>
      </c>
      <c r="B354" s="8" t="s">
        <v>15</v>
      </c>
      <c r="C354" s="8" t="str">
        <f>"20190101221"</f>
        <v>20190101221</v>
      </c>
      <c r="D354" s="9" t="s">
        <v>10</v>
      </c>
    </row>
    <row r="355" ht="21.95" customHeight="1" spans="1:4">
      <c r="A355" s="8" t="s">
        <v>14</v>
      </c>
      <c r="B355" s="8" t="s">
        <v>15</v>
      </c>
      <c r="C355" s="8" t="str">
        <f>"20190101222"</f>
        <v>20190101222</v>
      </c>
      <c r="D355" s="9">
        <v>68.5</v>
      </c>
    </row>
    <row r="356" ht="21.95" customHeight="1" spans="1:4">
      <c r="A356" s="8" t="s">
        <v>14</v>
      </c>
      <c r="B356" s="8" t="s">
        <v>15</v>
      </c>
      <c r="C356" s="8" t="str">
        <f>"20190101223"</f>
        <v>20190101223</v>
      </c>
      <c r="D356" s="9">
        <v>72.5</v>
      </c>
    </row>
    <row r="357" ht="21.95" customHeight="1" spans="1:4">
      <c r="A357" s="8" t="s">
        <v>14</v>
      </c>
      <c r="B357" s="8" t="s">
        <v>15</v>
      </c>
      <c r="C357" s="8" t="str">
        <f>"20190101224"</f>
        <v>20190101224</v>
      </c>
      <c r="D357" s="9">
        <v>63</v>
      </c>
    </row>
    <row r="358" ht="21.95" customHeight="1" spans="1:4">
      <c r="A358" s="8" t="s">
        <v>14</v>
      </c>
      <c r="B358" s="8" t="s">
        <v>15</v>
      </c>
      <c r="C358" s="8" t="str">
        <f>"20190101225"</f>
        <v>20190101225</v>
      </c>
      <c r="D358" s="9">
        <v>70.5</v>
      </c>
    </row>
    <row r="359" ht="21.95" customHeight="1" spans="1:4">
      <c r="A359" s="8" t="s">
        <v>14</v>
      </c>
      <c r="B359" s="8" t="s">
        <v>15</v>
      </c>
      <c r="C359" s="8" t="str">
        <f>"20190101226"</f>
        <v>20190101226</v>
      </c>
      <c r="D359" s="9">
        <v>69.5</v>
      </c>
    </row>
    <row r="360" ht="21.95" customHeight="1" spans="1:4">
      <c r="A360" s="8" t="s">
        <v>14</v>
      </c>
      <c r="B360" s="8" t="s">
        <v>15</v>
      </c>
      <c r="C360" s="8" t="str">
        <f>"20190101227"</f>
        <v>20190101227</v>
      </c>
      <c r="D360" s="9">
        <v>67</v>
      </c>
    </row>
    <row r="361" ht="21.95" customHeight="1" spans="1:4">
      <c r="A361" s="8" t="s">
        <v>14</v>
      </c>
      <c r="B361" s="8" t="s">
        <v>15</v>
      </c>
      <c r="C361" s="8" t="str">
        <f>"20190101228"</f>
        <v>20190101228</v>
      </c>
      <c r="D361" s="9">
        <v>69.5</v>
      </c>
    </row>
    <row r="362" ht="21.95" customHeight="1" spans="1:4">
      <c r="A362" s="8" t="s">
        <v>14</v>
      </c>
      <c r="B362" s="8" t="s">
        <v>15</v>
      </c>
      <c r="C362" s="8" t="str">
        <f>"20190101229"</f>
        <v>20190101229</v>
      </c>
      <c r="D362" s="9">
        <v>58.5</v>
      </c>
    </row>
    <row r="363" ht="21.95" customHeight="1" spans="1:4">
      <c r="A363" s="8" t="s">
        <v>14</v>
      </c>
      <c r="B363" s="8" t="s">
        <v>15</v>
      </c>
      <c r="C363" s="8" t="str">
        <f>"20190101230"</f>
        <v>20190101230</v>
      </c>
      <c r="D363" s="9">
        <v>62.5</v>
      </c>
    </row>
    <row r="364" ht="21.95" customHeight="1" spans="1:4">
      <c r="A364" s="8" t="s">
        <v>14</v>
      </c>
      <c r="B364" s="8" t="s">
        <v>15</v>
      </c>
      <c r="C364" s="8" t="str">
        <f>"20190101301"</f>
        <v>20190101301</v>
      </c>
      <c r="D364" s="9">
        <v>72.5</v>
      </c>
    </row>
    <row r="365" ht="21.95" customHeight="1" spans="1:4">
      <c r="A365" s="8" t="s">
        <v>14</v>
      </c>
      <c r="B365" s="8" t="s">
        <v>15</v>
      </c>
      <c r="C365" s="8" t="str">
        <f>"20190101302"</f>
        <v>20190101302</v>
      </c>
      <c r="D365" s="9">
        <v>62.5</v>
      </c>
    </row>
    <row r="366" ht="21.95" customHeight="1" spans="1:4">
      <c r="A366" s="8" t="s">
        <v>14</v>
      </c>
      <c r="B366" s="8" t="s">
        <v>15</v>
      </c>
      <c r="C366" s="8" t="str">
        <f>"20190101303"</f>
        <v>20190101303</v>
      </c>
      <c r="D366" s="9">
        <v>56</v>
      </c>
    </row>
    <row r="367" ht="21.95" customHeight="1" spans="1:4">
      <c r="A367" s="8" t="s">
        <v>14</v>
      </c>
      <c r="B367" s="8" t="s">
        <v>15</v>
      </c>
      <c r="C367" s="8" t="str">
        <f>"20190101304"</f>
        <v>20190101304</v>
      </c>
      <c r="D367" s="9">
        <v>61.5</v>
      </c>
    </row>
    <row r="368" ht="21.95" customHeight="1" spans="1:4">
      <c r="A368" s="8" t="s">
        <v>14</v>
      </c>
      <c r="B368" s="8" t="s">
        <v>15</v>
      </c>
      <c r="C368" s="8" t="str">
        <f>"20190101305"</f>
        <v>20190101305</v>
      </c>
      <c r="D368" s="9">
        <v>64.5</v>
      </c>
    </row>
    <row r="369" ht="21.95" customHeight="1" spans="1:4">
      <c r="A369" s="8" t="s">
        <v>14</v>
      </c>
      <c r="B369" s="8" t="s">
        <v>15</v>
      </c>
      <c r="C369" s="8" t="str">
        <f>"20190101306"</f>
        <v>20190101306</v>
      </c>
      <c r="D369" s="9">
        <v>62.5</v>
      </c>
    </row>
    <row r="370" ht="21.95" customHeight="1" spans="1:4">
      <c r="A370" s="8" t="s">
        <v>14</v>
      </c>
      <c r="B370" s="8" t="s">
        <v>15</v>
      </c>
      <c r="C370" s="8" t="str">
        <f>"20190101307"</f>
        <v>20190101307</v>
      </c>
      <c r="D370" s="9" t="s">
        <v>10</v>
      </c>
    </row>
    <row r="371" ht="21.95" customHeight="1" spans="1:4">
      <c r="A371" s="8" t="s">
        <v>14</v>
      </c>
      <c r="B371" s="8" t="s">
        <v>15</v>
      </c>
      <c r="C371" s="8" t="str">
        <f>"20190101308"</f>
        <v>20190101308</v>
      </c>
      <c r="D371" s="9" t="s">
        <v>10</v>
      </c>
    </row>
    <row r="372" ht="21.95" customHeight="1" spans="1:4">
      <c r="A372" s="8" t="s">
        <v>14</v>
      </c>
      <c r="B372" s="8" t="s">
        <v>15</v>
      </c>
      <c r="C372" s="8" t="str">
        <f>"20190101309"</f>
        <v>20190101309</v>
      </c>
      <c r="D372" s="9">
        <v>62</v>
      </c>
    </row>
    <row r="373" ht="21.95" customHeight="1" spans="1:4">
      <c r="A373" s="8" t="s">
        <v>14</v>
      </c>
      <c r="B373" s="8" t="s">
        <v>15</v>
      </c>
      <c r="C373" s="8" t="str">
        <f>"20190101310"</f>
        <v>20190101310</v>
      </c>
      <c r="D373" s="9" t="s">
        <v>10</v>
      </c>
    </row>
    <row r="374" ht="21.95" customHeight="1" spans="1:4">
      <c r="A374" s="8" t="s">
        <v>14</v>
      </c>
      <c r="B374" s="8" t="s">
        <v>15</v>
      </c>
      <c r="C374" s="8" t="str">
        <f>"20190101311"</f>
        <v>20190101311</v>
      </c>
      <c r="D374" s="9">
        <v>63</v>
      </c>
    </row>
    <row r="375" ht="21.95" customHeight="1" spans="1:4">
      <c r="A375" s="8" t="s">
        <v>14</v>
      </c>
      <c r="B375" s="8" t="s">
        <v>15</v>
      </c>
      <c r="C375" s="8" t="str">
        <f>"20190101312"</f>
        <v>20190101312</v>
      </c>
      <c r="D375" s="9">
        <v>69</v>
      </c>
    </row>
    <row r="376" ht="21.95" customHeight="1" spans="1:4">
      <c r="A376" s="8" t="s">
        <v>14</v>
      </c>
      <c r="B376" s="8" t="s">
        <v>15</v>
      </c>
      <c r="C376" s="8" t="str">
        <f>"20190101313"</f>
        <v>20190101313</v>
      </c>
      <c r="D376" s="9">
        <v>72</v>
      </c>
    </row>
    <row r="377" ht="21.95" customHeight="1" spans="1:4">
      <c r="A377" s="8" t="s">
        <v>14</v>
      </c>
      <c r="B377" s="8" t="s">
        <v>15</v>
      </c>
      <c r="C377" s="8" t="str">
        <f>"20190101314"</f>
        <v>20190101314</v>
      </c>
      <c r="D377" s="9">
        <v>69</v>
      </c>
    </row>
    <row r="378" ht="21.95" customHeight="1" spans="1:4">
      <c r="A378" s="8" t="s">
        <v>14</v>
      </c>
      <c r="B378" s="8" t="s">
        <v>15</v>
      </c>
      <c r="C378" s="8" t="str">
        <f>"20190101315"</f>
        <v>20190101315</v>
      </c>
      <c r="D378" s="9">
        <v>58</v>
      </c>
    </row>
    <row r="379" ht="21.95" customHeight="1" spans="1:4">
      <c r="A379" s="8" t="s">
        <v>14</v>
      </c>
      <c r="B379" s="8" t="s">
        <v>15</v>
      </c>
      <c r="C379" s="8" t="str">
        <f>"20190101316"</f>
        <v>20190101316</v>
      </c>
      <c r="D379" s="9">
        <v>67</v>
      </c>
    </row>
    <row r="380" ht="21.95" customHeight="1" spans="1:4">
      <c r="A380" s="8" t="s">
        <v>14</v>
      </c>
      <c r="B380" s="8" t="s">
        <v>15</v>
      </c>
      <c r="C380" s="8" t="str">
        <f>"20190101317"</f>
        <v>20190101317</v>
      </c>
      <c r="D380" s="9">
        <v>67</v>
      </c>
    </row>
    <row r="381" ht="21.95" customHeight="1" spans="1:4">
      <c r="A381" s="8" t="s">
        <v>14</v>
      </c>
      <c r="B381" s="8" t="s">
        <v>15</v>
      </c>
      <c r="C381" s="8" t="str">
        <f>"20190101318"</f>
        <v>20190101318</v>
      </c>
      <c r="D381" s="9">
        <v>62</v>
      </c>
    </row>
    <row r="382" ht="21.95" customHeight="1" spans="1:4">
      <c r="A382" s="8" t="s">
        <v>14</v>
      </c>
      <c r="B382" s="8" t="s">
        <v>15</v>
      </c>
      <c r="C382" s="8" t="str">
        <f>"20190101319"</f>
        <v>20190101319</v>
      </c>
      <c r="D382" s="9">
        <v>59.5</v>
      </c>
    </row>
    <row r="383" ht="21.95" customHeight="1" spans="1:4">
      <c r="A383" s="8" t="s">
        <v>14</v>
      </c>
      <c r="B383" s="8" t="s">
        <v>15</v>
      </c>
      <c r="C383" s="8" t="str">
        <f>"20190101320"</f>
        <v>20190101320</v>
      </c>
      <c r="D383" s="9">
        <v>60</v>
      </c>
    </row>
    <row r="384" ht="21.95" customHeight="1" spans="1:4">
      <c r="A384" s="8" t="s">
        <v>14</v>
      </c>
      <c r="B384" s="8" t="s">
        <v>15</v>
      </c>
      <c r="C384" s="8" t="str">
        <f>"20190101321"</f>
        <v>20190101321</v>
      </c>
      <c r="D384" s="9">
        <v>70.5</v>
      </c>
    </row>
    <row r="385" ht="21.95" customHeight="1" spans="1:4">
      <c r="A385" s="8" t="s">
        <v>14</v>
      </c>
      <c r="B385" s="8" t="s">
        <v>15</v>
      </c>
      <c r="C385" s="8" t="str">
        <f>"20190101322"</f>
        <v>20190101322</v>
      </c>
      <c r="D385" s="9">
        <v>57.5</v>
      </c>
    </row>
    <row r="386" ht="21.95" customHeight="1" spans="1:4">
      <c r="A386" s="8" t="s">
        <v>14</v>
      </c>
      <c r="B386" s="8" t="s">
        <v>15</v>
      </c>
      <c r="C386" s="8" t="str">
        <f>"20190101323"</f>
        <v>20190101323</v>
      </c>
      <c r="D386" s="9">
        <v>68</v>
      </c>
    </row>
    <row r="387" ht="21.95" customHeight="1" spans="1:4">
      <c r="A387" s="8" t="s">
        <v>14</v>
      </c>
      <c r="B387" s="8" t="s">
        <v>15</v>
      </c>
      <c r="C387" s="8" t="str">
        <f>"20190101324"</f>
        <v>20190101324</v>
      </c>
      <c r="D387" s="9">
        <v>60.5</v>
      </c>
    </row>
    <row r="388" ht="21.95" customHeight="1" spans="1:4">
      <c r="A388" s="8" t="s">
        <v>14</v>
      </c>
      <c r="B388" s="8" t="s">
        <v>15</v>
      </c>
      <c r="C388" s="8" t="str">
        <f>"20190101325"</f>
        <v>20190101325</v>
      </c>
      <c r="D388" s="9">
        <v>59.5</v>
      </c>
    </row>
    <row r="389" ht="21.95" customHeight="1" spans="1:4">
      <c r="A389" s="8" t="s">
        <v>14</v>
      </c>
      <c r="B389" s="8" t="s">
        <v>15</v>
      </c>
      <c r="C389" s="8" t="str">
        <f>"20190101326"</f>
        <v>20190101326</v>
      </c>
      <c r="D389" s="9" t="s">
        <v>10</v>
      </c>
    </row>
    <row r="390" ht="21.95" customHeight="1" spans="1:4">
      <c r="A390" s="8" t="s">
        <v>14</v>
      </c>
      <c r="B390" s="8" t="s">
        <v>15</v>
      </c>
      <c r="C390" s="8" t="str">
        <f>"20190101327"</f>
        <v>20190101327</v>
      </c>
      <c r="D390" s="9" t="s">
        <v>10</v>
      </c>
    </row>
    <row r="391" ht="21.95" customHeight="1" spans="1:4">
      <c r="A391" s="8" t="s">
        <v>14</v>
      </c>
      <c r="B391" s="8" t="s">
        <v>15</v>
      </c>
      <c r="C391" s="8" t="str">
        <f>"20190101328"</f>
        <v>20190101328</v>
      </c>
      <c r="D391" s="9">
        <v>68</v>
      </c>
    </row>
    <row r="392" ht="21.95" customHeight="1" spans="1:4">
      <c r="A392" s="8" t="s">
        <v>14</v>
      </c>
      <c r="B392" s="8" t="s">
        <v>15</v>
      </c>
      <c r="C392" s="8" t="str">
        <f>"20190101329"</f>
        <v>20190101329</v>
      </c>
      <c r="D392" s="9" t="s">
        <v>10</v>
      </c>
    </row>
    <row r="393" ht="21.95" customHeight="1" spans="1:4">
      <c r="A393" s="8" t="s">
        <v>14</v>
      </c>
      <c r="B393" s="8" t="s">
        <v>15</v>
      </c>
      <c r="C393" s="8" t="str">
        <f>"20190101330"</f>
        <v>20190101330</v>
      </c>
      <c r="D393" s="9">
        <v>57</v>
      </c>
    </row>
    <row r="394" ht="21.95" customHeight="1" spans="1:4">
      <c r="A394" s="8" t="s">
        <v>14</v>
      </c>
      <c r="B394" s="8" t="s">
        <v>15</v>
      </c>
      <c r="C394" s="8" t="str">
        <f>"20190101401"</f>
        <v>20190101401</v>
      </c>
      <c r="D394" s="9">
        <v>50.5</v>
      </c>
    </row>
    <row r="395" ht="21.95" customHeight="1" spans="1:4">
      <c r="A395" s="8" t="s">
        <v>14</v>
      </c>
      <c r="B395" s="8" t="s">
        <v>15</v>
      </c>
      <c r="C395" s="8" t="str">
        <f>"20190101402"</f>
        <v>20190101402</v>
      </c>
      <c r="D395" s="9">
        <v>62.5</v>
      </c>
    </row>
    <row r="396" ht="21.95" customHeight="1" spans="1:4">
      <c r="A396" s="8" t="s">
        <v>14</v>
      </c>
      <c r="B396" s="8" t="s">
        <v>15</v>
      </c>
      <c r="C396" s="8" t="str">
        <f>"20190101403"</f>
        <v>20190101403</v>
      </c>
      <c r="D396" s="9">
        <v>64</v>
      </c>
    </row>
    <row r="397" ht="21.95" customHeight="1" spans="1:4">
      <c r="A397" s="8" t="s">
        <v>14</v>
      </c>
      <c r="B397" s="8" t="s">
        <v>15</v>
      </c>
      <c r="C397" s="8" t="str">
        <f>"20190101404"</f>
        <v>20190101404</v>
      </c>
      <c r="D397" s="9">
        <v>56.5</v>
      </c>
    </row>
    <row r="398" ht="21.95" customHeight="1" spans="1:4">
      <c r="A398" s="8" t="s">
        <v>14</v>
      </c>
      <c r="B398" s="8" t="s">
        <v>15</v>
      </c>
      <c r="C398" s="8" t="str">
        <f>"20190101405"</f>
        <v>20190101405</v>
      </c>
      <c r="D398" s="9">
        <v>62</v>
      </c>
    </row>
    <row r="399" ht="21.95" customHeight="1" spans="1:4">
      <c r="A399" s="8" t="s">
        <v>14</v>
      </c>
      <c r="B399" s="8" t="s">
        <v>15</v>
      </c>
      <c r="C399" s="8" t="str">
        <f>"20190101406"</f>
        <v>20190101406</v>
      </c>
      <c r="D399" s="9">
        <v>61.5</v>
      </c>
    </row>
    <row r="400" ht="21.95" customHeight="1" spans="1:4">
      <c r="A400" s="8" t="s">
        <v>14</v>
      </c>
      <c r="B400" s="8" t="s">
        <v>15</v>
      </c>
      <c r="C400" s="8" t="str">
        <f>"20190101407"</f>
        <v>20190101407</v>
      </c>
      <c r="D400" s="9">
        <v>63.5</v>
      </c>
    </row>
    <row r="401" ht="21.95" customHeight="1" spans="1:4">
      <c r="A401" s="8" t="s">
        <v>14</v>
      </c>
      <c r="B401" s="8" t="s">
        <v>15</v>
      </c>
      <c r="C401" s="8" t="str">
        <f>"20190101408"</f>
        <v>20190101408</v>
      </c>
      <c r="D401" s="9" t="s">
        <v>10</v>
      </c>
    </row>
    <row r="402" ht="21.95" customHeight="1" spans="1:4">
      <c r="A402" s="8" t="s">
        <v>14</v>
      </c>
      <c r="B402" s="8" t="s">
        <v>15</v>
      </c>
      <c r="C402" s="8" t="str">
        <f>"20190101409"</f>
        <v>20190101409</v>
      </c>
      <c r="D402" s="9">
        <v>63.5</v>
      </c>
    </row>
    <row r="403" ht="21.95" customHeight="1" spans="1:4">
      <c r="A403" s="8" t="s">
        <v>14</v>
      </c>
      <c r="B403" s="8" t="s">
        <v>15</v>
      </c>
      <c r="C403" s="8" t="str">
        <f>"20190101410"</f>
        <v>20190101410</v>
      </c>
      <c r="D403" s="9">
        <v>67.5</v>
      </c>
    </row>
    <row r="404" ht="21.95" customHeight="1" spans="1:4">
      <c r="A404" s="8" t="s">
        <v>14</v>
      </c>
      <c r="B404" s="8" t="s">
        <v>15</v>
      </c>
      <c r="C404" s="8" t="str">
        <f>"20190101411"</f>
        <v>20190101411</v>
      </c>
      <c r="D404" s="9">
        <v>71</v>
      </c>
    </row>
    <row r="405" ht="21.95" customHeight="1" spans="1:4">
      <c r="A405" s="8" t="s">
        <v>14</v>
      </c>
      <c r="B405" s="8" t="s">
        <v>15</v>
      </c>
      <c r="C405" s="8" t="str">
        <f>"20190101412"</f>
        <v>20190101412</v>
      </c>
      <c r="D405" s="9">
        <v>67</v>
      </c>
    </row>
    <row r="406" ht="21.95" customHeight="1" spans="1:4">
      <c r="A406" s="8" t="s">
        <v>14</v>
      </c>
      <c r="B406" s="8" t="s">
        <v>15</v>
      </c>
      <c r="C406" s="8" t="str">
        <f>"20190101413"</f>
        <v>20190101413</v>
      </c>
      <c r="D406" s="9">
        <v>57</v>
      </c>
    </row>
    <row r="407" ht="21.95" customHeight="1" spans="1:4">
      <c r="A407" s="8" t="s">
        <v>14</v>
      </c>
      <c r="B407" s="8" t="s">
        <v>15</v>
      </c>
      <c r="C407" s="8" t="str">
        <f>"20190101414"</f>
        <v>20190101414</v>
      </c>
      <c r="D407" s="9">
        <v>58.5</v>
      </c>
    </row>
    <row r="408" ht="21.95" customHeight="1" spans="1:4">
      <c r="A408" s="8" t="s">
        <v>14</v>
      </c>
      <c r="B408" s="8" t="s">
        <v>15</v>
      </c>
      <c r="C408" s="8" t="str">
        <f>"20190101415"</f>
        <v>20190101415</v>
      </c>
      <c r="D408" s="9" t="s">
        <v>10</v>
      </c>
    </row>
    <row r="409" ht="21.95" customHeight="1" spans="1:4">
      <c r="A409" s="8" t="s">
        <v>14</v>
      </c>
      <c r="B409" s="8" t="s">
        <v>15</v>
      </c>
      <c r="C409" s="8" t="str">
        <f>"20190101416"</f>
        <v>20190101416</v>
      </c>
      <c r="D409" s="9">
        <v>60.5</v>
      </c>
    </row>
    <row r="410" ht="21.95" customHeight="1" spans="1:4">
      <c r="A410" s="8" t="s">
        <v>14</v>
      </c>
      <c r="B410" s="8" t="s">
        <v>15</v>
      </c>
      <c r="C410" s="8" t="str">
        <f>"20190101417"</f>
        <v>20190101417</v>
      </c>
      <c r="D410" s="9" t="s">
        <v>10</v>
      </c>
    </row>
    <row r="411" ht="21.95" customHeight="1" spans="1:4">
      <c r="A411" s="8" t="s">
        <v>14</v>
      </c>
      <c r="B411" s="8" t="s">
        <v>15</v>
      </c>
      <c r="C411" s="8" t="str">
        <f>"20190101418"</f>
        <v>20190101418</v>
      </c>
      <c r="D411" s="9" t="s">
        <v>10</v>
      </c>
    </row>
    <row r="412" ht="21.95" customHeight="1" spans="1:4">
      <c r="A412" s="8" t="s">
        <v>14</v>
      </c>
      <c r="B412" s="8" t="s">
        <v>15</v>
      </c>
      <c r="C412" s="8" t="str">
        <f>"20190101419"</f>
        <v>20190101419</v>
      </c>
      <c r="D412" s="9">
        <v>66.5</v>
      </c>
    </row>
    <row r="413" ht="21.95" customHeight="1" spans="1:4">
      <c r="A413" s="8" t="s">
        <v>14</v>
      </c>
      <c r="B413" s="8" t="s">
        <v>15</v>
      </c>
      <c r="C413" s="8" t="str">
        <f>"20190101420"</f>
        <v>20190101420</v>
      </c>
      <c r="D413" s="9">
        <v>55.5</v>
      </c>
    </row>
    <row r="414" ht="21.95" customHeight="1" spans="1:4">
      <c r="A414" s="8" t="s">
        <v>14</v>
      </c>
      <c r="B414" s="8" t="s">
        <v>15</v>
      </c>
      <c r="C414" s="8" t="str">
        <f>"20190101421"</f>
        <v>20190101421</v>
      </c>
      <c r="D414" s="9">
        <v>67.5</v>
      </c>
    </row>
    <row r="415" ht="21.95" customHeight="1" spans="1:4">
      <c r="A415" s="8" t="s">
        <v>14</v>
      </c>
      <c r="B415" s="8" t="s">
        <v>15</v>
      </c>
      <c r="C415" s="8" t="str">
        <f>"20190101422"</f>
        <v>20190101422</v>
      </c>
      <c r="D415" s="9">
        <v>72</v>
      </c>
    </row>
    <row r="416" ht="21.95" customHeight="1" spans="1:4">
      <c r="A416" s="8" t="s">
        <v>14</v>
      </c>
      <c r="B416" s="8" t="s">
        <v>15</v>
      </c>
      <c r="C416" s="8" t="str">
        <f>"20190101423"</f>
        <v>20190101423</v>
      </c>
      <c r="D416" s="9">
        <v>65.5</v>
      </c>
    </row>
    <row r="417" ht="21.95" customHeight="1" spans="1:4">
      <c r="A417" s="8" t="s">
        <v>14</v>
      </c>
      <c r="B417" s="8" t="s">
        <v>15</v>
      </c>
      <c r="C417" s="8" t="str">
        <f>"20190101424"</f>
        <v>20190101424</v>
      </c>
      <c r="D417" s="9">
        <v>64</v>
      </c>
    </row>
    <row r="418" ht="21.95" customHeight="1" spans="1:4">
      <c r="A418" s="8" t="s">
        <v>14</v>
      </c>
      <c r="B418" s="8" t="s">
        <v>15</v>
      </c>
      <c r="C418" s="8" t="str">
        <f>"20190101425"</f>
        <v>20190101425</v>
      </c>
      <c r="D418" s="9" t="s">
        <v>10</v>
      </c>
    </row>
    <row r="419" ht="21.95" customHeight="1" spans="1:4">
      <c r="A419" s="8" t="s">
        <v>14</v>
      </c>
      <c r="B419" s="8" t="s">
        <v>15</v>
      </c>
      <c r="C419" s="8" t="str">
        <f>"20190101426"</f>
        <v>20190101426</v>
      </c>
      <c r="D419" s="9" t="s">
        <v>10</v>
      </c>
    </row>
    <row r="420" ht="21.95" customHeight="1" spans="1:4">
      <c r="A420" s="8" t="s">
        <v>14</v>
      </c>
      <c r="B420" s="8" t="s">
        <v>15</v>
      </c>
      <c r="C420" s="8" t="str">
        <f>"20190101427"</f>
        <v>20190101427</v>
      </c>
      <c r="D420" s="9">
        <v>65.5</v>
      </c>
    </row>
    <row r="421" ht="21.95" customHeight="1" spans="1:4">
      <c r="A421" s="8" t="s">
        <v>14</v>
      </c>
      <c r="B421" s="8" t="s">
        <v>15</v>
      </c>
      <c r="C421" s="8" t="str">
        <f>"20190101428"</f>
        <v>20190101428</v>
      </c>
      <c r="D421" s="9">
        <v>59</v>
      </c>
    </row>
    <row r="422" ht="21.95" customHeight="1" spans="1:4">
      <c r="A422" s="8" t="s">
        <v>14</v>
      </c>
      <c r="B422" s="8" t="s">
        <v>15</v>
      </c>
      <c r="C422" s="8" t="str">
        <f>"20190101429"</f>
        <v>20190101429</v>
      </c>
      <c r="D422" s="9">
        <v>61</v>
      </c>
    </row>
    <row r="423" ht="21.95" customHeight="1" spans="1:4">
      <c r="A423" s="8" t="s">
        <v>14</v>
      </c>
      <c r="B423" s="8" t="s">
        <v>15</v>
      </c>
      <c r="C423" s="8" t="str">
        <f>"20190101430"</f>
        <v>20190101430</v>
      </c>
      <c r="D423" s="9">
        <v>63.5</v>
      </c>
    </row>
    <row r="424" ht="21.95" customHeight="1" spans="1:4">
      <c r="A424" s="8" t="s">
        <v>14</v>
      </c>
      <c r="B424" s="8" t="s">
        <v>15</v>
      </c>
      <c r="C424" s="8" t="str">
        <f>"20190101501"</f>
        <v>20190101501</v>
      </c>
      <c r="D424" s="9">
        <v>59</v>
      </c>
    </row>
    <row r="425" ht="21.95" customHeight="1" spans="1:4">
      <c r="A425" s="8" t="s">
        <v>14</v>
      </c>
      <c r="B425" s="8" t="s">
        <v>15</v>
      </c>
      <c r="C425" s="8" t="str">
        <f>"20190101502"</f>
        <v>20190101502</v>
      </c>
      <c r="D425" s="9">
        <v>63.5</v>
      </c>
    </row>
    <row r="426" ht="21.95" customHeight="1" spans="1:4">
      <c r="A426" s="8" t="s">
        <v>14</v>
      </c>
      <c r="B426" s="8" t="s">
        <v>15</v>
      </c>
      <c r="C426" s="8" t="str">
        <f>"20190101503"</f>
        <v>20190101503</v>
      </c>
      <c r="D426" s="9">
        <v>36.5</v>
      </c>
    </row>
    <row r="427" ht="21.95" customHeight="1" spans="1:4">
      <c r="A427" s="8" t="s">
        <v>14</v>
      </c>
      <c r="B427" s="8" t="s">
        <v>15</v>
      </c>
      <c r="C427" s="8" t="str">
        <f>"20190101504"</f>
        <v>20190101504</v>
      </c>
      <c r="D427" s="9">
        <v>64.5</v>
      </c>
    </row>
    <row r="428" ht="21.95" customHeight="1" spans="1:4">
      <c r="A428" s="8" t="s">
        <v>14</v>
      </c>
      <c r="B428" s="8" t="s">
        <v>15</v>
      </c>
      <c r="C428" s="8" t="str">
        <f>"20190101505"</f>
        <v>20190101505</v>
      </c>
      <c r="D428" s="9">
        <v>65.5</v>
      </c>
    </row>
    <row r="429" ht="21.95" customHeight="1" spans="1:4">
      <c r="A429" s="8" t="s">
        <v>14</v>
      </c>
      <c r="B429" s="8" t="s">
        <v>15</v>
      </c>
      <c r="C429" s="8" t="str">
        <f>"20190101506"</f>
        <v>20190101506</v>
      </c>
      <c r="D429" s="9">
        <v>64</v>
      </c>
    </row>
    <row r="430" ht="21.95" customHeight="1" spans="1:4">
      <c r="A430" s="8" t="s">
        <v>14</v>
      </c>
      <c r="B430" s="8" t="s">
        <v>15</v>
      </c>
      <c r="C430" s="8" t="str">
        <f>"20190101507"</f>
        <v>20190101507</v>
      </c>
      <c r="D430" s="9">
        <v>66</v>
      </c>
    </row>
    <row r="431" ht="21.95" customHeight="1" spans="1:4">
      <c r="A431" s="8" t="s">
        <v>14</v>
      </c>
      <c r="B431" s="8" t="s">
        <v>15</v>
      </c>
      <c r="C431" s="8" t="str">
        <f>"20190101508"</f>
        <v>20190101508</v>
      </c>
      <c r="D431" s="9">
        <v>59</v>
      </c>
    </row>
    <row r="432" ht="21.95" customHeight="1" spans="1:4">
      <c r="A432" s="8" t="s">
        <v>14</v>
      </c>
      <c r="B432" s="8" t="s">
        <v>15</v>
      </c>
      <c r="C432" s="8" t="str">
        <f>"20190101509"</f>
        <v>20190101509</v>
      </c>
      <c r="D432" s="9" t="s">
        <v>10</v>
      </c>
    </row>
    <row r="433" ht="21.95" customHeight="1" spans="1:4">
      <c r="A433" s="8" t="s">
        <v>14</v>
      </c>
      <c r="B433" s="8" t="s">
        <v>15</v>
      </c>
      <c r="C433" s="8" t="str">
        <f>"20190101510"</f>
        <v>20190101510</v>
      </c>
      <c r="D433" s="9">
        <v>67</v>
      </c>
    </row>
    <row r="434" ht="21.95" customHeight="1" spans="1:4">
      <c r="A434" s="8" t="s">
        <v>14</v>
      </c>
      <c r="B434" s="8" t="s">
        <v>15</v>
      </c>
      <c r="C434" s="8" t="str">
        <f>"20190101511"</f>
        <v>20190101511</v>
      </c>
      <c r="D434" s="9">
        <v>62.5</v>
      </c>
    </row>
    <row r="435" ht="21.95" customHeight="1" spans="1:4">
      <c r="A435" s="8" t="s">
        <v>14</v>
      </c>
      <c r="B435" s="8" t="s">
        <v>15</v>
      </c>
      <c r="C435" s="8" t="str">
        <f>"20190101512"</f>
        <v>20190101512</v>
      </c>
      <c r="D435" s="9">
        <v>63</v>
      </c>
    </row>
    <row r="436" ht="21.95" customHeight="1" spans="1:4">
      <c r="A436" s="8" t="s">
        <v>14</v>
      </c>
      <c r="B436" s="8" t="s">
        <v>15</v>
      </c>
      <c r="C436" s="8" t="str">
        <f>"20190101513"</f>
        <v>20190101513</v>
      </c>
      <c r="D436" s="9">
        <v>57.5</v>
      </c>
    </row>
    <row r="437" ht="21.95" customHeight="1" spans="1:4">
      <c r="A437" s="8" t="s">
        <v>14</v>
      </c>
      <c r="B437" s="8" t="s">
        <v>15</v>
      </c>
      <c r="C437" s="8" t="str">
        <f>"20190101514"</f>
        <v>20190101514</v>
      </c>
      <c r="D437" s="9" t="s">
        <v>10</v>
      </c>
    </row>
    <row r="438" ht="21.95" customHeight="1" spans="1:4">
      <c r="A438" s="8" t="s">
        <v>14</v>
      </c>
      <c r="B438" s="8" t="s">
        <v>15</v>
      </c>
      <c r="C438" s="8" t="str">
        <f>"20190101515"</f>
        <v>20190101515</v>
      </c>
      <c r="D438" s="9" t="s">
        <v>10</v>
      </c>
    </row>
    <row r="439" ht="21.95" customHeight="1" spans="1:4">
      <c r="A439" s="8" t="s">
        <v>14</v>
      </c>
      <c r="B439" s="8" t="s">
        <v>15</v>
      </c>
      <c r="C439" s="8" t="str">
        <f>"20190101516"</f>
        <v>20190101516</v>
      </c>
      <c r="D439" s="9">
        <v>66.5</v>
      </c>
    </row>
    <row r="440" ht="21.95" customHeight="1" spans="1:4">
      <c r="A440" s="8" t="s">
        <v>14</v>
      </c>
      <c r="B440" s="8" t="s">
        <v>15</v>
      </c>
      <c r="C440" s="8" t="str">
        <f>"20190101517"</f>
        <v>20190101517</v>
      </c>
      <c r="D440" s="9" t="s">
        <v>10</v>
      </c>
    </row>
    <row r="441" ht="21.95" customHeight="1" spans="1:4">
      <c r="A441" s="8" t="s">
        <v>14</v>
      </c>
      <c r="B441" s="8" t="s">
        <v>15</v>
      </c>
      <c r="C441" s="8" t="str">
        <f>"20190101518"</f>
        <v>20190101518</v>
      </c>
      <c r="D441" s="9">
        <v>68.5</v>
      </c>
    </row>
    <row r="442" ht="21.95" customHeight="1" spans="1:4">
      <c r="A442" s="8" t="s">
        <v>14</v>
      </c>
      <c r="B442" s="8" t="s">
        <v>15</v>
      </c>
      <c r="C442" s="8" t="str">
        <f>"20190101519"</f>
        <v>20190101519</v>
      </c>
      <c r="D442" s="9">
        <v>61</v>
      </c>
    </row>
    <row r="443" ht="21.95" customHeight="1" spans="1:4">
      <c r="A443" s="8" t="s">
        <v>14</v>
      </c>
      <c r="B443" s="8" t="s">
        <v>15</v>
      </c>
      <c r="C443" s="8" t="str">
        <f>"20190101520"</f>
        <v>20190101520</v>
      </c>
      <c r="D443" s="9">
        <v>68</v>
      </c>
    </row>
    <row r="444" ht="21.95" customHeight="1" spans="1:4">
      <c r="A444" s="8" t="s">
        <v>14</v>
      </c>
      <c r="B444" s="8" t="s">
        <v>15</v>
      </c>
      <c r="C444" s="8" t="str">
        <f>"20190101521"</f>
        <v>20190101521</v>
      </c>
      <c r="D444" s="9" t="s">
        <v>10</v>
      </c>
    </row>
    <row r="445" ht="21.95" customHeight="1" spans="1:4">
      <c r="A445" s="8" t="s">
        <v>14</v>
      </c>
      <c r="B445" s="8" t="s">
        <v>15</v>
      </c>
      <c r="C445" s="8" t="str">
        <f>"20190101522"</f>
        <v>20190101522</v>
      </c>
      <c r="D445" s="9" t="s">
        <v>10</v>
      </c>
    </row>
    <row r="446" ht="21.95" customHeight="1" spans="1:4">
      <c r="A446" s="8" t="s">
        <v>14</v>
      </c>
      <c r="B446" s="8" t="s">
        <v>15</v>
      </c>
      <c r="C446" s="8" t="str">
        <f>"20190101523"</f>
        <v>20190101523</v>
      </c>
      <c r="D446" s="9">
        <v>68.5</v>
      </c>
    </row>
    <row r="447" ht="21.95" customHeight="1" spans="1:4">
      <c r="A447" s="8" t="s">
        <v>14</v>
      </c>
      <c r="B447" s="8" t="s">
        <v>15</v>
      </c>
      <c r="C447" s="8" t="str">
        <f>"20190101524"</f>
        <v>20190101524</v>
      </c>
      <c r="D447" s="9" t="s">
        <v>10</v>
      </c>
    </row>
    <row r="448" ht="21.95" customHeight="1" spans="1:4">
      <c r="A448" s="8" t="s">
        <v>14</v>
      </c>
      <c r="B448" s="8" t="s">
        <v>15</v>
      </c>
      <c r="C448" s="8" t="str">
        <f>"20190101525"</f>
        <v>20190101525</v>
      </c>
      <c r="D448" s="9" t="s">
        <v>10</v>
      </c>
    </row>
    <row r="449" ht="21.95" customHeight="1" spans="1:4">
      <c r="A449" s="8" t="s">
        <v>14</v>
      </c>
      <c r="B449" s="8" t="s">
        <v>15</v>
      </c>
      <c r="C449" s="8" t="str">
        <f>"20190101526"</f>
        <v>20190101526</v>
      </c>
      <c r="D449" s="9">
        <v>58</v>
      </c>
    </row>
    <row r="450" ht="21.95" customHeight="1" spans="1:4">
      <c r="A450" s="8" t="s">
        <v>14</v>
      </c>
      <c r="B450" s="8" t="s">
        <v>15</v>
      </c>
      <c r="C450" s="8" t="str">
        <f>"20190101527"</f>
        <v>20190101527</v>
      </c>
      <c r="D450" s="9" t="s">
        <v>10</v>
      </c>
    </row>
    <row r="451" ht="21.95" customHeight="1" spans="1:4">
      <c r="A451" s="8" t="s">
        <v>14</v>
      </c>
      <c r="B451" s="8" t="s">
        <v>15</v>
      </c>
      <c r="C451" s="8" t="str">
        <f>"20190101528"</f>
        <v>20190101528</v>
      </c>
      <c r="D451" s="9" t="s">
        <v>10</v>
      </c>
    </row>
    <row r="452" ht="21.95" customHeight="1" spans="1:4">
      <c r="A452" s="8" t="s">
        <v>14</v>
      </c>
      <c r="B452" s="8" t="s">
        <v>15</v>
      </c>
      <c r="C452" s="8" t="str">
        <f>"20190101529"</f>
        <v>20190101529</v>
      </c>
      <c r="D452" s="9">
        <v>57</v>
      </c>
    </row>
    <row r="453" ht="21.95" customHeight="1" spans="1:4">
      <c r="A453" s="8" t="s">
        <v>14</v>
      </c>
      <c r="B453" s="8" t="s">
        <v>15</v>
      </c>
      <c r="C453" s="8" t="str">
        <f>"20190101530"</f>
        <v>20190101530</v>
      </c>
      <c r="D453" s="9">
        <v>47.5</v>
      </c>
    </row>
    <row r="454" ht="21.95" customHeight="1" spans="1:4">
      <c r="A454" s="8" t="s">
        <v>14</v>
      </c>
      <c r="B454" s="8" t="s">
        <v>15</v>
      </c>
      <c r="C454" s="8" t="str">
        <f>"20190101601"</f>
        <v>20190101601</v>
      </c>
      <c r="D454" s="9" t="s">
        <v>10</v>
      </c>
    </row>
    <row r="455" ht="21.95" customHeight="1" spans="1:4">
      <c r="A455" s="8" t="s">
        <v>14</v>
      </c>
      <c r="B455" s="8" t="s">
        <v>15</v>
      </c>
      <c r="C455" s="8" t="str">
        <f>"20190101602"</f>
        <v>20190101602</v>
      </c>
      <c r="D455" s="9">
        <v>66.5</v>
      </c>
    </row>
    <row r="456" ht="21.95" customHeight="1" spans="1:4">
      <c r="A456" s="8" t="s">
        <v>14</v>
      </c>
      <c r="B456" s="8" t="s">
        <v>15</v>
      </c>
      <c r="C456" s="8" t="str">
        <f>"20190101603"</f>
        <v>20190101603</v>
      </c>
      <c r="D456" s="9">
        <v>64</v>
      </c>
    </row>
    <row r="457" ht="21.95" customHeight="1" spans="1:4">
      <c r="A457" s="8" t="s">
        <v>14</v>
      </c>
      <c r="B457" s="8" t="s">
        <v>15</v>
      </c>
      <c r="C457" s="8" t="str">
        <f>"20190101604"</f>
        <v>20190101604</v>
      </c>
      <c r="D457" s="9">
        <v>56</v>
      </c>
    </row>
    <row r="458" ht="21.95" customHeight="1" spans="1:4">
      <c r="A458" s="8" t="s">
        <v>14</v>
      </c>
      <c r="B458" s="8" t="s">
        <v>15</v>
      </c>
      <c r="C458" s="8" t="str">
        <f>"20190101605"</f>
        <v>20190101605</v>
      </c>
      <c r="D458" s="9" t="s">
        <v>10</v>
      </c>
    </row>
    <row r="459" ht="21.95" customHeight="1" spans="1:4">
      <c r="A459" s="8" t="s">
        <v>14</v>
      </c>
      <c r="B459" s="8" t="s">
        <v>15</v>
      </c>
      <c r="C459" s="8" t="str">
        <f>"20190101606"</f>
        <v>20190101606</v>
      </c>
      <c r="D459" s="9">
        <v>73.5</v>
      </c>
    </row>
    <row r="460" ht="21.95" customHeight="1" spans="1:4">
      <c r="A460" s="8" t="s">
        <v>14</v>
      </c>
      <c r="B460" s="8" t="s">
        <v>15</v>
      </c>
      <c r="C460" s="8" t="str">
        <f>"20190101607"</f>
        <v>20190101607</v>
      </c>
      <c r="D460" s="9">
        <v>40.5</v>
      </c>
    </row>
    <row r="461" ht="21.95" customHeight="1" spans="1:4">
      <c r="A461" s="8" t="s">
        <v>14</v>
      </c>
      <c r="B461" s="8" t="s">
        <v>15</v>
      </c>
      <c r="C461" s="8" t="str">
        <f>"20190101608"</f>
        <v>20190101608</v>
      </c>
      <c r="D461" s="9">
        <v>65.5</v>
      </c>
    </row>
    <row r="462" ht="21.95" customHeight="1" spans="1:4">
      <c r="A462" s="8" t="s">
        <v>14</v>
      </c>
      <c r="B462" s="8" t="s">
        <v>15</v>
      </c>
      <c r="C462" s="8" t="str">
        <f>"20190101609"</f>
        <v>20190101609</v>
      </c>
      <c r="D462" s="9">
        <v>61.5</v>
      </c>
    </row>
    <row r="463" ht="21.95" customHeight="1" spans="1:4">
      <c r="A463" s="8" t="s">
        <v>14</v>
      </c>
      <c r="B463" s="8" t="s">
        <v>15</v>
      </c>
      <c r="C463" s="8" t="str">
        <f>"20190101610"</f>
        <v>20190101610</v>
      </c>
      <c r="D463" s="9">
        <v>55.5</v>
      </c>
    </row>
    <row r="464" ht="21.95" customHeight="1" spans="1:4">
      <c r="A464" s="8" t="s">
        <v>14</v>
      </c>
      <c r="B464" s="8" t="s">
        <v>15</v>
      </c>
      <c r="C464" s="8" t="str">
        <f>"20190101611"</f>
        <v>20190101611</v>
      </c>
      <c r="D464" s="9" t="s">
        <v>10</v>
      </c>
    </row>
    <row r="465" ht="21.95" customHeight="1" spans="1:4">
      <c r="A465" s="8" t="s">
        <v>14</v>
      </c>
      <c r="B465" s="8" t="s">
        <v>15</v>
      </c>
      <c r="C465" s="8" t="str">
        <f>"20190101612"</f>
        <v>20190101612</v>
      </c>
      <c r="D465" s="9" t="s">
        <v>10</v>
      </c>
    </row>
    <row r="466" ht="21.95" customHeight="1" spans="1:4">
      <c r="A466" s="8" t="s">
        <v>14</v>
      </c>
      <c r="B466" s="8" t="s">
        <v>15</v>
      </c>
      <c r="C466" s="8" t="str">
        <f>"20190101613"</f>
        <v>20190101613</v>
      </c>
      <c r="D466" s="9">
        <v>35</v>
      </c>
    </row>
    <row r="467" ht="21.95" customHeight="1" spans="1:5">
      <c r="A467" s="8" t="s">
        <v>14</v>
      </c>
      <c r="B467" s="8" t="s">
        <v>15</v>
      </c>
      <c r="C467" s="8" t="str">
        <f>"20190101614"</f>
        <v>20190101614</v>
      </c>
      <c r="D467" s="9">
        <v>77</v>
      </c>
      <c r="E467" s="2" t="s">
        <v>9</v>
      </c>
    </row>
    <row r="468" ht="21.95" customHeight="1" spans="1:4">
      <c r="A468" s="8" t="s">
        <v>14</v>
      </c>
      <c r="B468" s="8" t="s">
        <v>15</v>
      </c>
      <c r="C468" s="8" t="str">
        <f>"20190101615"</f>
        <v>20190101615</v>
      </c>
      <c r="D468" s="9" t="s">
        <v>10</v>
      </c>
    </row>
    <row r="469" ht="21.95" customHeight="1" spans="1:4">
      <c r="A469" s="8" t="s">
        <v>14</v>
      </c>
      <c r="B469" s="8" t="s">
        <v>15</v>
      </c>
      <c r="C469" s="8" t="str">
        <f>"20190101616"</f>
        <v>20190101616</v>
      </c>
      <c r="D469" s="9" t="s">
        <v>10</v>
      </c>
    </row>
    <row r="470" ht="21.95" customHeight="1" spans="1:4">
      <c r="A470" s="8" t="s">
        <v>14</v>
      </c>
      <c r="B470" s="8" t="s">
        <v>15</v>
      </c>
      <c r="C470" s="8" t="str">
        <f>"20190101617"</f>
        <v>20190101617</v>
      </c>
      <c r="D470" s="9">
        <v>53</v>
      </c>
    </row>
    <row r="471" ht="21.95" customHeight="1" spans="1:4">
      <c r="A471" s="8" t="s">
        <v>14</v>
      </c>
      <c r="B471" s="8" t="s">
        <v>15</v>
      </c>
      <c r="C471" s="8" t="str">
        <f>"20190101618"</f>
        <v>20190101618</v>
      </c>
      <c r="D471" s="9" t="s">
        <v>10</v>
      </c>
    </row>
    <row r="472" ht="21.95" customHeight="1" spans="1:4">
      <c r="A472" s="8" t="s">
        <v>14</v>
      </c>
      <c r="B472" s="8" t="s">
        <v>16</v>
      </c>
      <c r="C472" s="8" t="str">
        <f>"20190101619"</f>
        <v>20190101619</v>
      </c>
      <c r="D472" s="9">
        <v>65</v>
      </c>
    </row>
    <row r="473" ht="21.95" customHeight="1" spans="1:4">
      <c r="A473" s="8" t="s">
        <v>14</v>
      </c>
      <c r="B473" s="8" t="s">
        <v>16</v>
      </c>
      <c r="C473" s="8" t="str">
        <f>"20190101620"</f>
        <v>20190101620</v>
      </c>
      <c r="D473" s="9" t="s">
        <v>10</v>
      </c>
    </row>
    <row r="474" ht="21.95" customHeight="1" spans="1:4">
      <c r="A474" s="8" t="s">
        <v>14</v>
      </c>
      <c r="B474" s="8" t="s">
        <v>16</v>
      </c>
      <c r="C474" s="8" t="str">
        <f>"20190101621"</f>
        <v>20190101621</v>
      </c>
      <c r="D474" s="9">
        <v>65</v>
      </c>
    </row>
    <row r="475" ht="21.95" customHeight="1" spans="1:4">
      <c r="A475" s="8" t="s">
        <v>14</v>
      </c>
      <c r="B475" s="8" t="s">
        <v>16</v>
      </c>
      <c r="C475" s="8" t="str">
        <f>"20190101622"</f>
        <v>20190101622</v>
      </c>
      <c r="D475" s="9">
        <v>63</v>
      </c>
    </row>
    <row r="476" ht="21.95" customHeight="1" spans="1:4">
      <c r="A476" s="8" t="s">
        <v>14</v>
      </c>
      <c r="B476" s="8" t="s">
        <v>16</v>
      </c>
      <c r="C476" s="8" t="str">
        <f>"20190101623"</f>
        <v>20190101623</v>
      </c>
      <c r="D476" s="9">
        <v>59</v>
      </c>
    </row>
    <row r="477" ht="21.95" customHeight="1" spans="1:4">
      <c r="A477" s="8" t="s">
        <v>14</v>
      </c>
      <c r="B477" s="8" t="s">
        <v>16</v>
      </c>
      <c r="C477" s="8" t="str">
        <f>"20190101624"</f>
        <v>20190101624</v>
      </c>
      <c r="D477" s="9">
        <v>65.5</v>
      </c>
    </row>
    <row r="478" ht="21.95" customHeight="1" spans="1:5">
      <c r="A478" s="8" t="s">
        <v>14</v>
      </c>
      <c r="B478" s="8" t="s">
        <v>16</v>
      </c>
      <c r="C478" s="8" t="str">
        <f>"20190101625"</f>
        <v>20190101625</v>
      </c>
      <c r="D478" s="9">
        <v>72</v>
      </c>
      <c r="E478" s="2" t="s">
        <v>9</v>
      </c>
    </row>
    <row r="479" ht="21.95" customHeight="1" spans="1:4">
      <c r="A479" s="8" t="s">
        <v>14</v>
      </c>
      <c r="B479" s="8" t="s">
        <v>16</v>
      </c>
      <c r="C479" s="8" t="str">
        <f>"20190101626"</f>
        <v>20190101626</v>
      </c>
      <c r="D479" s="9">
        <v>63.5</v>
      </c>
    </row>
    <row r="480" ht="21.95" customHeight="1" spans="1:4">
      <c r="A480" s="8" t="s">
        <v>14</v>
      </c>
      <c r="B480" s="8" t="s">
        <v>16</v>
      </c>
      <c r="C480" s="8" t="str">
        <f>"20190101627"</f>
        <v>20190101627</v>
      </c>
      <c r="D480" s="9">
        <v>62.5</v>
      </c>
    </row>
    <row r="481" ht="21.95" customHeight="1" spans="1:4">
      <c r="A481" s="8" t="s">
        <v>14</v>
      </c>
      <c r="B481" s="8" t="s">
        <v>16</v>
      </c>
      <c r="C481" s="8" t="str">
        <f>"20190101628"</f>
        <v>20190101628</v>
      </c>
      <c r="D481" s="9">
        <v>60.5</v>
      </c>
    </row>
    <row r="482" ht="21.95" customHeight="1" spans="1:4">
      <c r="A482" s="8" t="s">
        <v>14</v>
      </c>
      <c r="B482" s="8" t="s">
        <v>16</v>
      </c>
      <c r="C482" s="8" t="str">
        <f>"20190101629"</f>
        <v>20190101629</v>
      </c>
      <c r="D482" s="9">
        <v>62</v>
      </c>
    </row>
    <row r="483" ht="21.95" customHeight="1" spans="1:4">
      <c r="A483" s="8" t="s">
        <v>14</v>
      </c>
      <c r="B483" s="8" t="s">
        <v>16</v>
      </c>
      <c r="C483" s="8" t="str">
        <f>"20190101630"</f>
        <v>20190101630</v>
      </c>
      <c r="D483" s="9" t="s">
        <v>10</v>
      </c>
    </row>
    <row r="484" ht="21.95" customHeight="1" spans="1:4">
      <c r="A484" s="8" t="s">
        <v>14</v>
      </c>
      <c r="B484" s="8" t="s">
        <v>16</v>
      </c>
      <c r="C484" s="8" t="str">
        <f>"20190101701"</f>
        <v>20190101701</v>
      </c>
      <c r="D484" s="9">
        <v>51</v>
      </c>
    </row>
    <row r="485" ht="21.95" customHeight="1" spans="1:4">
      <c r="A485" s="8" t="s">
        <v>14</v>
      </c>
      <c r="B485" s="8" t="s">
        <v>16</v>
      </c>
      <c r="C485" s="8" t="str">
        <f>"20190101702"</f>
        <v>20190101702</v>
      </c>
      <c r="D485" s="9" t="s">
        <v>10</v>
      </c>
    </row>
    <row r="486" ht="21.95" customHeight="1" spans="1:4">
      <c r="A486" s="8" t="s">
        <v>14</v>
      </c>
      <c r="B486" s="8" t="s">
        <v>16</v>
      </c>
      <c r="C486" s="8" t="str">
        <f>"20190101703"</f>
        <v>20190101703</v>
      </c>
      <c r="D486" s="9">
        <v>67.5</v>
      </c>
    </row>
    <row r="487" ht="21.95" customHeight="1" spans="1:4">
      <c r="A487" s="8" t="s">
        <v>14</v>
      </c>
      <c r="B487" s="8" t="s">
        <v>16</v>
      </c>
      <c r="C487" s="8" t="str">
        <f>"20190101704"</f>
        <v>20190101704</v>
      </c>
      <c r="D487" s="9">
        <v>63.5</v>
      </c>
    </row>
    <row r="488" ht="21.95" customHeight="1" spans="1:5">
      <c r="A488" s="8" t="s">
        <v>14</v>
      </c>
      <c r="B488" s="8" t="s">
        <v>16</v>
      </c>
      <c r="C488" s="8" t="str">
        <f>"20190101705"</f>
        <v>20190101705</v>
      </c>
      <c r="D488" s="9">
        <v>72</v>
      </c>
      <c r="E488" s="2" t="s">
        <v>9</v>
      </c>
    </row>
    <row r="489" ht="21.95" customHeight="1" spans="1:4">
      <c r="A489" s="8" t="s">
        <v>14</v>
      </c>
      <c r="B489" s="8" t="s">
        <v>16</v>
      </c>
      <c r="C489" s="8" t="str">
        <f>"20190101706"</f>
        <v>20190101706</v>
      </c>
      <c r="D489" s="9">
        <v>70</v>
      </c>
    </row>
    <row r="490" ht="21.95" customHeight="1" spans="1:4">
      <c r="A490" s="8" t="s">
        <v>14</v>
      </c>
      <c r="B490" s="8" t="s">
        <v>16</v>
      </c>
      <c r="C490" s="8" t="str">
        <f>"20190101707"</f>
        <v>20190101707</v>
      </c>
      <c r="D490" s="9">
        <v>68</v>
      </c>
    </row>
    <row r="491" ht="21.95" customHeight="1" spans="1:4">
      <c r="A491" s="8" t="s">
        <v>14</v>
      </c>
      <c r="B491" s="8" t="s">
        <v>16</v>
      </c>
      <c r="C491" s="8" t="str">
        <f>"20190101708"</f>
        <v>20190101708</v>
      </c>
      <c r="D491" s="9" t="s">
        <v>10</v>
      </c>
    </row>
    <row r="492" ht="21.95" customHeight="1" spans="1:4">
      <c r="A492" s="8" t="s">
        <v>14</v>
      </c>
      <c r="B492" s="8" t="s">
        <v>16</v>
      </c>
      <c r="C492" s="8" t="str">
        <f>"20190101709"</f>
        <v>20190101709</v>
      </c>
      <c r="D492" s="9">
        <v>67</v>
      </c>
    </row>
    <row r="493" ht="21.95" customHeight="1" spans="1:4">
      <c r="A493" s="8" t="s">
        <v>14</v>
      </c>
      <c r="B493" s="8" t="s">
        <v>16</v>
      </c>
      <c r="C493" s="8" t="str">
        <f>"20190101710"</f>
        <v>20190101710</v>
      </c>
      <c r="D493" s="9">
        <v>69</v>
      </c>
    </row>
    <row r="494" ht="21.95" customHeight="1" spans="1:4">
      <c r="A494" s="8" t="s">
        <v>14</v>
      </c>
      <c r="B494" s="8" t="s">
        <v>16</v>
      </c>
      <c r="C494" s="8" t="str">
        <f>"20190101711"</f>
        <v>20190101711</v>
      </c>
      <c r="D494" s="9">
        <v>57</v>
      </c>
    </row>
    <row r="495" ht="21.95" customHeight="1" spans="1:4">
      <c r="A495" s="8" t="s">
        <v>14</v>
      </c>
      <c r="B495" s="8" t="s">
        <v>16</v>
      </c>
      <c r="C495" s="8" t="str">
        <f>"20190101712"</f>
        <v>20190101712</v>
      </c>
      <c r="D495" s="9">
        <v>54.5</v>
      </c>
    </row>
    <row r="496" ht="21.95" customHeight="1" spans="1:4">
      <c r="A496" s="8" t="s">
        <v>14</v>
      </c>
      <c r="B496" s="8" t="s">
        <v>16</v>
      </c>
      <c r="C496" s="8" t="str">
        <f>"20190101713"</f>
        <v>20190101713</v>
      </c>
      <c r="D496" s="9" t="s">
        <v>10</v>
      </c>
    </row>
    <row r="497" ht="21.95" customHeight="1" spans="1:4">
      <c r="A497" s="8" t="s">
        <v>14</v>
      </c>
      <c r="B497" s="8" t="s">
        <v>16</v>
      </c>
      <c r="C497" s="8" t="str">
        <f>"20190101714"</f>
        <v>20190101714</v>
      </c>
      <c r="D497" s="9">
        <v>52.5</v>
      </c>
    </row>
    <row r="498" ht="21.95" customHeight="1" spans="1:4">
      <c r="A498" s="8" t="s">
        <v>14</v>
      </c>
      <c r="B498" s="8" t="s">
        <v>16</v>
      </c>
      <c r="C498" s="8" t="str">
        <f>"20190101715"</f>
        <v>20190101715</v>
      </c>
      <c r="D498" s="9">
        <v>69.5</v>
      </c>
    </row>
    <row r="499" ht="21.95" customHeight="1" spans="1:4">
      <c r="A499" s="8" t="s">
        <v>14</v>
      </c>
      <c r="B499" s="8" t="s">
        <v>16</v>
      </c>
      <c r="C499" s="8" t="str">
        <f>"20190101716"</f>
        <v>20190101716</v>
      </c>
      <c r="D499" s="9">
        <v>64.5</v>
      </c>
    </row>
    <row r="500" ht="21.95" customHeight="1" spans="1:4">
      <c r="A500" s="8" t="s">
        <v>14</v>
      </c>
      <c r="B500" s="8" t="s">
        <v>16</v>
      </c>
      <c r="C500" s="8" t="str">
        <f>"20190101717"</f>
        <v>20190101717</v>
      </c>
      <c r="D500" s="9">
        <v>52.5</v>
      </c>
    </row>
    <row r="501" ht="21.95" customHeight="1" spans="1:5">
      <c r="A501" s="8" t="s">
        <v>14</v>
      </c>
      <c r="B501" s="8" t="s">
        <v>16</v>
      </c>
      <c r="C501" s="8" t="str">
        <f>"20190101718"</f>
        <v>20190101718</v>
      </c>
      <c r="D501" s="9">
        <v>68.5</v>
      </c>
      <c r="E501" s="10"/>
    </row>
    <row r="502" ht="21.95" customHeight="1" spans="1:5">
      <c r="A502" s="8" t="s">
        <v>14</v>
      </c>
      <c r="B502" s="8" t="s">
        <v>16</v>
      </c>
      <c r="C502" s="8" t="str">
        <f>"20190101719"</f>
        <v>20190101719</v>
      </c>
      <c r="D502" s="9">
        <v>60</v>
      </c>
      <c r="E502" s="10"/>
    </row>
    <row r="503" ht="21.95" customHeight="1" spans="1:5">
      <c r="A503" s="8" t="s">
        <v>14</v>
      </c>
      <c r="B503" s="8" t="s">
        <v>16</v>
      </c>
      <c r="C503" s="8" t="str">
        <f>"20190101720"</f>
        <v>20190101720</v>
      </c>
      <c r="D503" s="9">
        <v>66</v>
      </c>
      <c r="E503" s="10"/>
    </row>
    <row r="504" ht="21.95" customHeight="1" spans="1:4">
      <c r="A504" s="8" t="s">
        <v>14</v>
      </c>
      <c r="B504" s="8" t="s">
        <v>16</v>
      </c>
      <c r="C504" s="8" t="str">
        <f>"20190101721"</f>
        <v>20190101721</v>
      </c>
      <c r="D504" s="9">
        <v>61.5</v>
      </c>
    </row>
    <row r="505" ht="21.95" customHeight="1" spans="1:4">
      <c r="A505" s="8" t="s">
        <v>14</v>
      </c>
      <c r="B505" s="8" t="s">
        <v>16</v>
      </c>
      <c r="C505" s="8" t="str">
        <f>"20190101722"</f>
        <v>20190101722</v>
      </c>
      <c r="D505" s="9">
        <v>71</v>
      </c>
    </row>
    <row r="506" ht="21.95" customHeight="1" spans="1:4">
      <c r="A506" s="8" t="s">
        <v>14</v>
      </c>
      <c r="B506" s="8" t="s">
        <v>16</v>
      </c>
      <c r="C506" s="8" t="str">
        <f>"20190101723"</f>
        <v>20190101723</v>
      </c>
      <c r="D506" s="9">
        <v>62.5</v>
      </c>
    </row>
    <row r="507" ht="21.95" customHeight="1" spans="1:4">
      <c r="A507" s="8" t="s">
        <v>14</v>
      </c>
      <c r="B507" s="8" t="s">
        <v>16</v>
      </c>
      <c r="C507" s="8" t="str">
        <f>"20190101724"</f>
        <v>20190101724</v>
      </c>
      <c r="D507" s="9">
        <v>62</v>
      </c>
    </row>
    <row r="508" ht="21.95" customHeight="1" spans="1:4">
      <c r="A508" s="8" t="s">
        <v>14</v>
      </c>
      <c r="B508" s="8" t="s">
        <v>16</v>
      </c>
      <c r="C508" s="8" t="str">
        <f>"20190101725"</f>
        <v>20190101725</v>
      </c>
      <c r="D508" s="9">
        <v>69.5</v>
      </c>
    </row>
    <row r="509" ht="21.95" customHeight="1" spans="1:4">
      <c r="A509" s="8" t="s">
        <v>14</v>
      </c>
      <c r="B509" s="8" t="s">
        <v>16</v>
      </c>
      <c r="C509" s="8" t="str">
        <f>"20190101726"</f>
        <v>20190101726</v>
      </c>
      <c r="D509" s="9">
        <v>65</v>
      </c>
    </row>
    <row r="510" ht="21.95" customHeight="1" spans="1:4">
      <c r="A510" s="8" t="s">
        <v>14</v>
      </c>
      <c r="B510" s="8" t="s">
        <v>16</v>
      </c>
      <c r="C510" s="8" t="str">
        <f>"20190101727"</f>
        <v>20190101727</v>
      </c>
      <c r="D510" s="9">
        <v>64.5</v>
      </c>
    </row>
    <row r="511" ht="21.95" customHeight="1" spans="1:4">
      <c r="A511" s="8" t="s">
        <v>14</v>
      </c>
      <c r="B511" s="8" t="s">
        <v>16</v>
      </c>
      <c r="C511" s="8" t="str">
        <f>"20190101728"</f>
        <v>20190101728</v>
      </c>
      <c r="D511" s="9">
        <v>58</v>
      </c>
    </row>
    <row r="512" ht="21.95" customHeight="1" spans="1:4">
      <c r="A512" s="8" t="s">
        <v>14</v>
      </c>
      <c r="B512" s="8" t="s">
        <v>16</v>
      </c>
      <c r="C512" s="8" t="str">
        <f>"20190101729"</f>
        <v>20190101729</v>
      </c>
      <c r="D512" s="9">
        <v>64</v>
      </c>
    </row>
    <row r="513" ht="21.95" customHeight="1" spans="1:4">
      <c r="A513" s="8" t="s">
        <v>14</v>
      </c>
      <c r="B513" s="8" t="s">
        <v>16</v>
      </c>
      <c r="C513" s="8" t="str">
        <f>"20190101730"</f>
        <v>20190101730</v>
      </c>
      <c r="D513" s="9">
        <v>62</v>
      </c>
    </row>
    <row r="514" ht="21.95" customHeight="1" spans="1:4">
      <c r="A514" s="8" t="s">
        <v>14</v>
      </c>
      <c r="B514" s="8" t="s">
        <v>16</v>
      </c>
      <c r="C514" s="8" t="str">
        <f>"20190101801"</f>
        <v>20190101801</v>
      </c>
      <c r="D514" s="9">
        <v>65.5</v>
      </c>
    </row>
    <row r="515" ht="21.95" customHeight="1" spans="1:4">
      <c r="A515" s="8" t="s">
        <v>14</v>
      </c>
      <c r="B515" s="8" t="s">
        <v>16</v>
      </c>
      <c r="C515" s="8" t="str">
        <f>"20190101802"</f>
        <v>20190101802</v>
      </c>
      <c r="D515" s="9">
        <v>50.5</v>
      </c>
    </row>
    <row r="516" ht="21.95" customHeight="1" spans="1:4">
      <c r="A516" s="8" t="s">
        <v>14</v>
      </c>
      <c r="B516" s="8" t="s">
        <v>16</v>
      </c>
      <c r="C516" s="8" t="str">
        <f>"20190101803"</f>
        <v>20190101803</v>
      </c>
      <c r="D516" s="9">
        <v>66.5</v>
      </c>
    </row>
    <row r="517" ht="21.95" customHeight="1" spans="1:4">
      <c r="A517" s="8" t="s">
        <v>14</v>
      </c>
      <c r="B517" s="8" t="s">
        <v>16</v>
      </c>
      <c r="C517" s="8" t="str">
        <f>"20190101804"</f>
        <v>20190101804</v>
      </c>
      <c r="D517" s="9">
        <v>57.5</v>
      </c>
    </row>
    <row r="518" ht="21.95" customHeight="1" spans="1:4">
      <c r="A518" s="8" t="s">
        <v>14</v>
      </c>
      <c r="B518" s="8" t="s">
        <v>16</v>
      </c>
      <c r="C518" s="8" t="str">
        <f>"20190101805"</f>
        <v>20190101805</v>
      </c>
      <c r="D518" s="9">
        <v>71</v>
      </c>
    </row>
    <row r="519" ht="21.95" customHeight="1" spans="1:4">
      <c r="A519" s="8" t="s">
        <v>14</v>
      </c>
      <c r="B519" s="8" t="s">
        <v>16</v>
      </c>
      <c r="C519" s="8" t="str">
        <f>"20190101806"</f>
        <v>20190101806</v>
      </c>
      <c r="D519" s="9">
        <v>69.5</v>
      </c>
    </row>
    <row r="520" ht="21.95" customHeight="1" spans="1:4">
      <c r="A520" s="8" t="s">
        <v>14</v>
      </c>
      <c r="B520" s="8" t="s">
        <v>16</v>
      </c>
      <c r="C520" s="8" t="str">
        <f>"20190101807"</f>
        <v>20190101807</v>
      </c>
      <c r="D520" s="9">
        <v>63</v>
      </c>
    </row>
    <row r="521" ht="21.95" customHeight="1" spans="1:4">
      <c r="A521" s="8" t="s">
        <v>14</v>
      </c>
      <c r="B521" s="8" t="s">
        <v>16</v>
      </c>
      <c r="C521" s="8" t="str">
        <f>"20190101808"</f>
        <v>20190101808</v>
      </c>
      <c r="D521" s="9">
        <v>62.5</v>
      </c>
    </row>
    <row r="522" ht="21.95" customHeight="1" spans="1:4">
      <c r="A522" s="8" t="s">
        <v>14</v>
      </c>
      <c r="B522" s="8" t="s">
        <v>16</v>
      </c>
      <c r="C522" s="8" t="str">
        <f>"20190101809"</f>
        <v>20190101809</v>
      </c>
      <c r="D522" s="9">
        <v>66</v>
      </c>
    </row>
    <row r="523" ht="21.95" customHeight="1" spans="1:4">
      <c r="A523" s="8" t="s">
        <v>14</v>
      </c>
      <c r="B523" s="8" t="s">
        <v>16</v>
      </c>
      <c r="C523" s="8" t="str">
        <f>"20190101810"</f>
        <v>20190101810</v>
      </c>
      <c r="D523" s="9">
        <v>62</v>
      </c>
    </row>
    <row r="524" ht="21.95" customHeight="1" spans="1:4">
      <c r="A524" s="8" t="s">
        <v>14</v>
      </c>
      <c r="B524" s="8" t="s">
        <v>16</v>
      </c>
      <c r="C524" s="8" t="str">
        <f>"20190101811"</f>
        <v>20190101811</v>
      </c>
      <c r="D524" s="9">
        <v>62</v>
      </c>
    </row>
    <row r="525" ht="21.95" customHeight="1" spans="1:4">
      <c r="A525" s="8" t="s">
        <v>14</v>
      </c>
      <c r="B525" s="8" t="s">
        <v>16</v>
      </c>
      <c r="C525" s="8" t="str">
        <f>"20190101812"</f>
        <v>20190101812</v>
      </c>
      <c r="D525" s="9">
        <v>68</v>
      </c>
    </row>
    <row r="526" ht="21.95" customHeight="1" spans="1:4">
      <c r="A526" s="8" t="s">
        <v>14</v>
      </c>
      <c r="B526" s="8" t="s">
        <v>16</v>
      </c>
      <c r="C526" s="8" t="str">
        <f>"20190101813"</f>
        <v>20190101813</v>
      </c>
      <c r="D526" s="9">
        <v>64</v>
      </c>
    </row>
    <row r="527" ht="21.95" customHeight="1" spans="1:4">
      <c r="A527" s="8" t="s">
        <v>14</v>
      </c>
      <c r="B527" s="8" t="s">
        <v>16</v>
      </c>
      <c r="C527" s="8" t="str">
        <f>"20190101814"</f>
        <v>20190101814</v>
      </c>
      <c r="D527" s="9" t="s">
        <v>10</v>
      </c>
    </row>
    <row r="528" ht="21.95" customHeight="1" spans="1:4">
      <c r="A528" s="8" t="s">
        <v>14</v>
      </c>
      <c r="B528" s="8" t="s">
        <v>16</v>
      </c>
      <c r="C528" s="8" t="str">
        <f>"20190101815"</f>
        <v>20190101815</v>
      </c>
      <c r="D528" s="9" t="s">
        <v>10</v>
      </c>
    </row>
    <row r="529" ht="21.95" customHeight="1" spans="1:4">
      <c r="A529" s="8" t="s">
        <v>14</v>
      </c>
      <c r="B529" s="8" t="s">
        <v>16</v>
      </c>
      <c r="C529" s="8" t="str">
        <f>"20190101816"</f>
        <v>20190101816</v>
      </c>
      <c r="D529" s="9">
        <v>60.5</v>
      </c>
    </row>
    <row r="530" ht="21.95" customHeight="1" spans="1:4">
      <c r="A530" s="8" t="s">
        <v>14</v>
      </c>
      <c r="B530" s="8" t="s">
        <v>16</v>
      </c>
      <c r="C530" s="8" t="str">
        <f>"20190101817"</f>
        <v>20190101817</v>
      </c>
      <c r="D530" s="9" t="s">
        <v>10</v>
      </c>
    </row>
    <row r="531" ht="21.95" customHeight="1" spans="1:4">
      <c r="A531" s="8" t="s">
        <v>14</v>
      </c>
      <c r="B531" s="8" t="s">
        <v>16</v>
      </c>
      <c r="C531" s="8" t="str">
        <f>"20190101818"</f>
        <v>20190101818</v>
      </c>
      <c r="D531" s="9">
        <v>59</v>
      </c>
    </row>
    <row r="532" ht="21.95" customHeight="1" spans="1:4">
      <c r="A532" s="8" t="s">
        <v>14</v>
      </c>
      <c r="B532" s="8" t="s">
        <v>16</v>
      </c>
      <c r="C532" s="8" t="str">
        <f>"20190101819"</f>
        <v>20190101819</v>
      </c>
      <c r="D532" s="9">
        <v>68</v>
      </c>
    </row>
    <row r="533" ht="21.95" customHeight="1" spans="1:4">
      <c r="A533" s="8" t="s">
        <v>14</v>
      </c>
      <c r="B533" s="8" t="s">
        <v>16</v>
      </c>
      <c r="C533" s="8" t="str">
        <f>"20190101820"</f>
        <v>20190101820</v>
      </c>
      <c r="D533" s="9">
        <v>55.5</v>
      </c>
    </row>
    <row r="534" ht="21.95" customHeight="1" spans="1:4">
      <c r="A534" s="8" t="s">
        <v>14</v>
      </c>
      <c r="B534" s="8" t="s">
        <v>16</v>
      </c>
      <c r="C534" s="8" t="str">
        <f>"20190101821"</f>
        <v>20190101821</v>
      </c>
      <c r="D534" s="9" t="s">
        <v>10</v>
      </c>
    </row>
    <row r="535" ht="21.95" customHeight="1" spans="1:4">
      <c r="A535" s="8" t="s">
        <v>14</v>
      </c>
      <c r="B535" s="8" t="s">
        <v>16</v>
      </c>
      <c r="C535" s="8" t="str">
        <f>"20190101822"</f>
        <v>20190101822</v>
      </c>
      <c r="D535" s="9">
        <v>60</v>
      </c>
    </row>
    <row r="536" ht="21.95" customHeight="1" spans="1:4">
      <c r="A536" s="8" t="s">
        <v>14</v>
      </c>
      <c r="B536" s="8" t="s">
        <v>16</v>
      </c>
      <c r="C536" s="8" t="str">
        <f>"20190101823"</f>
        <v>20190101823</v>
      </c>
      <c r="D536" s="9">
        <v>68.5</v>
      </c>
    </row>
    <row r="537" ht="21.95" customHeight="1" spans="1:4">
      <c r="A537" s="8" t="s">
        <v>14</v>
      </c>
      <c r="B537" s="8" t="s">
        <v>16</v>
      </c>
      <c r="C537" s="8" t="str">
        <f>"20190101824"</f>
        <v>20190101824</v>
      </c>
      <c r="D537" s="9">
        <v>56</v>
      </c>
    </row>
    <row r="538" ht="21.95" customHeight="1" spans="1:4">
      <c r="A538" s="8" t="s">
        <v>14</v>
      </c>
      <c r="B538" s="8" t="s">
        <v>16</v>
      </c>
      <c r="C538" s="8" t="str">
        <f>"20190101825"</f>
        <v>20190101825</v>
      </c>
      <c r="D538" s="9">
        <v>59</v>
      </c>
    </row>
    <row r="539" ht="21.95" customHeight="1" spans="1:4">
      <c r="A539" s="8" t="s">
        <v>14</v>
      </c>
      <c r="B539" s="8" t="s">
        <v>16</v>
      </c>
      <c r="C539" s="8" t="str">
        <f>"20190101826"</f>
        <v>20190101826</v>
      </c>
      <c r="D539" s="9">
        <v>69</v>
      </c>
    </row>
    <row r="540" ht="21.95" customHeight="1" spans="1:4">
      <c r="A540" s="8" t="s">
        <v>14</v>
      </c>
      <c r="B540" s="8" t="s">
        <v>16</v>
      </c>
      <c r="C540" s="8" t="str">
        <f>"20190101827"</f>
        <v>20190101827</v>
      </c>
      <c r="D540" s="9">
        <v>47</v>
      </c>
    </row>
    <row r="541" ht="21.95" customHeight="1" spans="1:4">
      <c r="A541" s="8" t="s">
        <v>14</v>
      </c>
      <c r="B541" s="8" t="s">
        <v>16</v>
      </c>
      <c r="C541" s="8" t="str">
        <f>"20190101828"</f>
        <v>20190101828</v>
      </c>
      <c r="D541" s="9">
        <v>61.5</v>
      </c>
    </row>
    <row r="542" ht="21.95" customHeight="1" spans="1:4">
      <c r="A542" s="8" t="s">
        <v>14</v>
      </c>
      <c r="B542" s="8" t="s">
        <v>16</v>
      </c>
      <c r="C542" s="8" t="str">
        <f>"20190101829"</f>
        <v>20190101829</v>
      </c>
      <c r="D542" s="9" t="s">
        <v>10</v>
      </c>
    </row>
    <row r="543" ht="21.95" customHeight="1" spans="1:4">
      <c r="A543" s="8" t="s">
        <v>14</v>
      </c>
      <c r="B543" s="8" t="s">
        <v>16</v>
      </c>
      <c r="C543" s="8" t="str">
        <f>"20190101830"</f>
        <v>20190101830</v>
      </c>
      <c r="D543" s="9" t="s">
        <v>10</v>
      </c>
    </row>
    <row r="544" ht="21.95" customHeight="1" spans="1:4">
      <c r="A544" s="8" t="s">
        <v>14</v>
      </c>
      <c r="B544" s="8" t="s">
        <v>16</v>
      </c>
      <c r="C544" s="8" t="str">
        <f>"20190101901"</f>
        <v>20190101901</v>
      </c>
      <c r="D544" s="9">
        <v>62.5</v>
      </c>
    </row>
    <row r="545" ht="21.95" customHeight="1" spans="1:4">
      <c r="A545" s="8" t="s">
        <v>14</v>
      </c>
      <c r="B545" s="8" t="s">
        <v>16</v>
      </c>
      <c r="C545" s="8" t="str">
        <f>"20190101902"</f>
        <v>20190101902</v>
      </c>
      <c r="D545" s="9">
        <v>65.5</v>
      </c>
    </row>
    <row r="546" ht="21.95" customHeight="1" spans="1:4">
      <c r="A546" s="8" t="s">
        <v>14</v>
      </c>
      <c r="B546" s="8" t="s">
        <v>16</v>
      </c>
      <c r="C546" s="8" t="str">
        <f>"20190101903"</f>
        <v>20190101903</v>
      </c>
      <c r="D546" s="9">
        <v>63.5</v>
      </c>
    </row>
    <row r="547" ht="21.95" customHeight="1" spans="1:4">
      <c r="A547" s="8" t="s">
        <v>14</v>
      </c>
      <c r="B547" s="8" t="s">
        <v>16</v>
      </c>
      <c r="C547" s="8" t="str">
        <f>"20190101904"</f>
        <v>20190101904</v>
      </c>
      <c r="D547" s="9">
        <v>63</v>
      </c>
    </row>
    <row r="548" ht="21.95" customHeight="1" spans="1:4">
      <c r="A548" s="8" t="s">
        <v>14</v>
      </c>
      <c r="B548" s="8" t="s">
        <v>16</v>
      </c>
      <c r="C548" s="8" t="str">
        <f>"20190101905"</f>
        <v>20190101905</v>
      </c>
      <c r="D548" s="9">
        <v>58</v>
      </c>
    </row>
    <row r="549" ht="21.95" customHeight="1" spans="1:4">
      <c r="A549" s="8" t="s">
        <v>14</v>
      </c>
      <c r="B549" s="8" t="s">
        <v>16</v>
      </c>
      <c r="C549" s="8" t="str">
        <f>"20190101906"</f>
        <v>20190101906</v>
      </c>
      <c r="D549" s="9">
        <v>54.5</v>
      </c>
    </row>
    <row r="550" ht="21.95" customHeight="1" spans="1:4">
      <c r="A550" s="8" t="s">
        <v>14</v>
      </c>
      <c r="B550" s="8" t="s">
        <v>16</v>
      </c>
      <c r="C550" s="8" t="str">
        <f>"20190101907"</f>
        <v>20190101907</v>
      </c>
      <c r="D550" s="9">
        <v>71</v>
      </c>
    </row>
    <row r="551" ht="21.95" customHeight="1" spans="1:4">
      <c r="A551" s="8" t="s">
        <v>14</v>
      </c>
      <c r="B551" s="8" t="s">
        <v>16</v>
      </c>
      <c r="C551" s="8" t="str">
        <f>"20190101908"</f>
        <v>20190101908</v>
      </c>
      <c r="D551" s="9">
        <v>60.5</v>
      </c>
    </row>
    <row r="552" ht="21.95" customHeight="1" spans="1:4">
      <c r="A552" s="8" t="s">
        <v>14</v>
      </c>
      <c r="B552" s="8" t="s">
        <v>16</v>
      </c>
      <c r="C552" s="8" t="str">
        <f>"20190101909"</f>
        <v>20190101909</v>
      </c>
      <c r="D552" s="9" t="s">
        <v>10</v>
      </c>
    </row>
    <row r="553" ht="21.95" customHeight="1" spans="1:4">
      <c r="A553" s="8" t="s">
        <v>14</v>
      </c>
      <c r="B553" s="8" t="s">
        <v>16</v>
      </c>
      <c r="C553" s="8" t="str">
        <f>"20190101910"</f>
        <v>20190101910</v>
      </c>
      <c r="D553" s="9">
        <v>68.5</v>
      </c>
    </row>
    <row r="554" ht="21.95" customHeight="1" spans="1:4">
      <c r="A554" s="8" t="s">
        <v>14</v>
      </c>
      <c r="B554" s="8" t="s">
        <v>16</v>
      </c>
      <c r="C554" s="8" t="str">
        <f>"20190101911"</f>
        <v>20190101911</v>
      </c>
      <c r="D554" s="9">
        <v>56</v>
      </c>
    </row>
    <row r="555" ht="21.95" customHeight="1" spans="1:4">
      <c r="A555" s="8" t="s">
        <v>14</v>
      </c>
      <c r="B555" s="8" t="s">
        <v>16</v>
      </c>
      <c r="C555" s="8" t="str">
        <f>"20190101912"</f>
        <v>20190101912</v>
      </c>
      <c r="D555" s="9" t="s">
        <v>10</v>
      </c>
    </row>
    <row r="556" ht="21.95" customHeight="1" spans="1:4">
      <c r="A556" s="8" t="s">
        <v>14</v>
      </c>
      <c r="B556" s="8" t="s">
        <v>16</v>
      </c>
      <c r="C556" s="8" t="str">
        <f>"20190101913"</f>
        <v>20190101913</v>
      </c>
      <c r="D556" s="9">
        <v>69</v>
      </c>
    </row>
    <row r="557" ht="21.95" customHeight="1" spans="1:4">
      <c r="A557" s="8" t="s">
        <v>14</v>
      </c>
      <c r="B557" s="8" t="s">
        <v>16</v>
      </c>
      <c r="C557" s="8" t="str">
        <f>"20190101914"</f>
        <v>20190101914</v>
      </c>
      <c r="D557" s="9">
        <v>67</v>
      </c>
    </row>
    <row r="558" ht="21.95" customHeight="1" spans="1:4">
      <c r="A558" s="8" t="s">
        <v>14</v>
      </c>
      <c r="B558" s="8" t="s">
        <v>16</v>
      </c>
      <c r="C558" s="8" t="str">
        <f>"20190101915"</f>
        <v>20190101915</v>
      </c>
      <c r="D558" s="9">
        <v>66</v>
      </c>
    </row>
    <row r="559" ht="21.95" customHeight="1" spans="1:4">
      <c r="A559" s="8" t="s">
        <v>14</v>
      </c>
      <c r="B559" s="8" t="s">
        <v>16</v>
      </c>
      <c r="C559" s="8" t="str">
        <f>"20190101916"</f>
        <v>20190101916</v>
      </c>
      <c r="D559" s="9" t="s">
        <v>10</v>
      </c>
    </row>
    <row r="560" ht="21.95" customHeight="1" spans="1:4">
      <c r="A560" s="8" t="s">
        <v>14</v>
      </c>
      <c r="B560" s="8" t="s">
        <v>16</v>
      </c>
      <c r="C560" s="8" t="str">
        <f>"20190101917"</f>
        <v>20190101917</v>
      </c>
      <c r="D560" s="9">
        <v>67</v>
      </c>
    </row>
    <row r="561" ht="21.95" customHeight="1" spans="1:4">
      <c r="A561" s="8" t="s">
        <v>14</v>
      </c>
      <c r="B561" s="8" t="s">
        <v>16</v>
      </c>
      <c r="C561" s="8" t="str">
        <f>"20190101918"</f>
        <v>20190101918</v>
      </c>
      <c r="D561" s="9">
        <v>68</v>
      </c>
    </row>
    <row r="562" ht="21.95" customHeight="1" spans="1:4">
      <c r="A562" s="8" t="s">
        <v>14</v>
      </c>
      <c r="B562" s="8" t="s">
        <v>16</v>
      </c>
      <c r="C562" s="8" t="str">
        <f>"20190101919"</f>
        <v>20190101919</v>
      </c>
      <c r="D562" s="9" t="s">
        <v>10</v>
      </c>
    </row>
    <row r="563" ht="21.95" customHeight="1" spans="1:4">
      <c r="A563" s="8" t="s">
        <v>14</v>
      </c>
      <c r="B563" s="8" t="s">
        <v>16</v>
      </c>
      <c r="C563" s="8" t="str">
        <f>"20190101920"</f>
        <v>20190101920</v>
      </c>
      <c r="D563" s="9" t="s">
        <v>10</v>
      </c>
    </row>
    <row r="564" ht="21.95" customHeight="1" spans="1:4">
      <c r="A564" s="8" t="s">
        <v>14</v>
      </c>
      <c r="B564" s="8" t="s">
        <v>16</v>
      </c>
      <c r="C564" s="8" t="str">
        <f>"20190101921"</f>
        <v>20190101921</v>
      </c>
      <c r="D564" s="9">
        <v>50.5</v>
      </c>
    </row>
    <row r="565" ht="21.95" customHeight="1" spans="1:4">
      <c r="A565" s="8" t="s">
        <v>14</v>
      </c>
      <c r="B565" s="8" t="s">
        <v>16</v>
      </c>
      <c r="C565" s="8" t="str">
        <f>"20190101922"</f>
        <v>20190101922</v>
      </c>
      <c r="D565" s="9">
        <v>65.5</v>
      </c>
    </row>
    <row r="566" ht="21.95" customHeight="1" spans="1:4">
      <c r="A566" s="8" t="s">
        <v>14</v>
      </c>
      <c r="B566" s="8" t="s">
        <v>16</v>
      </c>
      <c r="C566" s="8" t="str">
        <f>"20190101923"</f>
        <v>20190101923</v>
      </c>
      <c r="D566" s="9">
        <v>69.5</v>
      </c>
    </row>
    <row r="567" ht="21.95" customHeight="1" spans="1:4">
      <c r="A567" s="8" t="s">
        <v>14</v>
      </c>
      <c r="B567" s="8" t="s">
        <v>16</v>
      </c>
      <c r="C567" s="8" t="str">
        <f>"20190101924"</f>
        <v>20190101924</v>
      </c>
      <c r="D567" s="9">
        <v>71</v>
      </c>
    </row>
    <row r="568" ht="21.95" customHeight="1" spans="1:4">
      <c r="A568" s="8" t="s">
        <v>14</v>
      </c>
      <c r="B568" s="8" t="s">
        <v>16</v>
      </c>
      <c r="C568" s="8" t="str">
        <f>"20190101925"</f>
        <v>20190101925</v>
      </c>
      <c r="D568" s="9">
        <v>68</v>
      </c>
    </row>
    <row r="569" ht="21.95" customHeight="1" spans="1:4">
      <c r="A569" s="8" t="s">
        <v>14</v>
      </c>
      <c r="B569" s="8" t="s">
        <v>16</v>
      </c>
      <c r="C569" s="8" t="str">
        <f>"20190101926"</f>
        <v>20190101926</v>
      </c>
      <c r="D569" s="9">
        <v>64.5</v>
      </c>
    </row>
    <row r="570" ht="21.95" customHeight="1" spans="1:4">
      <c r="A570" s="8" t="s">
        <v>14</v>
      </c>
      <c r="B570" s="8" t="s">
        <v>16</v>
      </c>
      <c r="C570" s="8" t="str">
        <f>"20190101927"</f>
        <v>20190101927</v>
      </c>
      <c r="D570" s="9" t="s">
        <v>10</v>
      </c>
    </row>
    <row r="571" ht="21.95" customHeight="1" spans="1:4">
      <c r="A571" s="8" t="s">
        <v>14</v>
      </c>
      <c r="B571" s="8" t="s">
        <v>16</v>
      </c>
      <c r="C571" s="8" t="str">
        <f>"20190101928"</f>
        <v>20190101928</v>
      </c>
      <c r="D571" s="9">
        <v>66</v>
      </c>
    </row>
    <row r="572" ht="21.95" customHeight="1" spans="1:4">
      <c r="A572" s="8" t="s">
        <v>14</v>
      </c>
      <c r="B572" s="8" t="s">
        <v>16</v>
      </c>
      <c r="C572" s="8" t="str">
        <f>"20190101929"</f>
        <v>20190101929</v>
      </c>
      <c r="D572" s="9" t="s">
        <v>10</v>
      </c>
    </row>
    <row r="573" ht="21.95" customHeight="1" spans="1:4">
      <c r="A573" s="8" t="s">
        <v>14</v>
      </c>
      <c r="B573" s="8" t="s">
        <v>16</v>
      </c>
      <c r="C573" s="8" t="str">
        <f>"20190101930"</f>
        <v>20190101930</v>
      </c>
      <c r="D573" s="9">
        <v>61</v>
      </c>
    </row>
    <row r="574" ht="21.95" customHeight="1" spans="1:4">
      <c r="A574" s="8" t="s">
        <v>14</v>
      </c>
      <c r="B574" s="8" t="s">
        <v>16</v>
      </c>
      <c r="C574" s="8" t="str">
        <f>"20190102001"</f>
        <v>20190102001</v>
      </c>
      <c r="D574" s="9">
        <v>64.5</v>
      </c>
    </row>
    <row r="575" ht="21.95" customHeight="1" spans="1:4">
      <c r="A575" s="8" t="s">
        <v>14</v>
      </c>
      <c r="B575" s="8" t="s">
        <v>16</v>
      </c>
      <c r="C575" s="8" t="str">
        <f>"20190102002"</f>
        <v>20190102002</v>
      </c>
      <c r="D575" s="9">
        <v>61.5</v>
      </c>
    </row>
    <row r="576" ht="21.95" customHeight="1" spans="1:5">
      <c r="A576" s="8" t="s">
        <v>14</v>
      </c>
      <c r="B576" s="8" t="s">
        <v>16</v>
      </c>
      <c r="C576" s="8" t="str">
        <f>"20190102003"</f>
        <v>20190102003</v>
      </c>
      <c r="D576" s="9">
        <v>72</v>
      </c>
      <c r="E576" s="2" t="s">
        <v>9</v>
      </c>
    </row>
    <row r="577" ht="21.95" customHeight="1" spans="1:4">
      <c r="A577" s="8" t="s">
        <v>14</v>
      </c>
      <c r="B577" s="8" t="s">
        <v>16</v>
      </c>
      <c r="C577" s="8" t="str">
        <f>"20190102004"</f>
        <v>20190102004</v>
      </c>
      <c r="D577" s="9">
        <v>64.5</v>
      </c>
    </row>
    <row r="578" ht="21.95" customHeight="1" spans="1:4">
      <c r="A578" s="8" t="s">
        <v>14</v>
      </c>
      <c r="B578" s="8" t="s">
        <v>16</v>
      </c>
      <c r="C578" s="8" t="str">
        <f>"20190102005"</f>
        <v>20190102005</v>
      </c>
      <c r="D578" s="9">
        <v>66</v>
      </c>
    </row>
    <row r="579" ht="21.95" customHeight="1" spans="1:4">
      <c r="A579" s="8" t="s">
        <v>14</v>
      </c>
      <c r="B579" s="8" t="s">
        <v>16</v>
      </c>
      <c r="C579" s="8" t="str">
        <f>"20190102006"</f>
        <v>20190102006</v>
      </c>
      <c r="D579" s="9">
        <v>61.5</v>
      </c>
    </row>
    <row r="580" ht="21.95" customHeight="1" spans="1:4">
      <c r="A580" s="8" t="s">
        <v>14</v>
      </c>
      <c r="B580" s="8" t="s">
        <v>16</v>
      </c>
      <c r="C580" s="8" t="str">
        <f>"20190102007"</f>
        <v>20190102007</v>
      </c>
      <c r="D580" s="9" t="s">
        <v>10</v>
      </c>
    </row>
    <row r="581" ht="21.95" customHeight="1" spans="1:4">
      <c r="A581" s="8" t="s">
        <v>14</v>
      </c>
      <c r="B581" s="8" t="s">
        <v>16</v>
      </c>
      <c r="C581" s="8" t="str">
        <f>"20190102008"</f>
        <v>20190102008</v>
      </c>
      <c r="D581" s="9" t="s">
        <v>10</v>
      </c>
    </row>
    <row r="582" ht="21.95" customHeight="1" spans="1:4">
      <c r="A582" s="8" t="s">
        <v>14</v>
      </c>
      <c r="B582" s="8" t="s">
        <v>16</v>
      </c>
      <c r="C582" s="8" t="str">
        <f>"20190102009"</f>
        <v>20190102009</v>
      </c>
      <c r="D582" s="9">
        <v>66</v>
      </c>
    </row>
    <row r="583" ht="21.95" customHeight="1" spans="1:4">
      <c r="A583" s="8" t="s">
        <v>14</v>
      </c>
      <c r="B583" s="8" t="s">
        <v>16</v>
      </c>
      <c r="C583" s="8" t="str">
        <f>"20190102010"</f>
        <v>20190102010</v>
      </c>
      <c r="D583" s="9" t="s">
        <v>10</v>
      </c>
    </row>
    <row r="584" ht="21.95" customHeight="1" spans="1:4">
      <c r="A584" s="8" t="s">
        <v>14</v>
      </c>
      <c r="B584" s="8" t="s">
        <v>16</v>
      </c>
      <c r="C584" s="8" t="str">
        <f>"20190102011"</f>
        <v>20190102011</v>
      </c>
      <c r="D584" s="9">
        <v>64</v>
      </c>
    </row>
    <row r="585" ht="21.95" customHeight="1" spans="1:4">
      <c r="A585" s="8" t="s">
        <v>14</v>
      </c>
      <c r="B585" s="8" t="s">
        <v>16</v>
      </c>
      <c r="C585" s="8" t="str">
        <f>"20190102012"</f>
        <v>20190102012</v>
      </c>
      <c r="D585" s="9" t="s">
        <v>10</v>
      </c>
    </row>
    <row r="586" ht="21.95" customHeight="1" spans="1:4">
      <c r="A586" s="8" t="s">
        <v>14</v>
      </c>
      <c r="B586" s="8" t="s">
        <v>16</v>
      </c>
      <c r="C586" s="8" t="str">
        <f>"20190102013"</f>
        <v>20190102013</v>
      </c>
      <c r="D586" s="9">
        <v>58</v>
      </c>
    </row>
    <row r="587" ht="21.95" customHeight="1" spans="1:4">
      <c r="A587" s="8" t="s">
        <v>14</v>
      </c>
      <c r="B587" s="8" t="s">
        <v>16</v>
      </c>
      <c r="C587" s="8" t="str">
        <f>"20190102014"</f>
        <v>20190102014</v>
      </c>
      <c r="D587" s="9">
        <v>65.5</v>
      </c>
    </row>
    <row r="588" ht="21.95" customHeight="1" spans="1:4">
      <c r="A588" s="8" t="s">
        <v>14</v>
      </c>
      <c r="B588" s="8" t="s">
        <v>16</v>
      </c>
      <c r="C588" s="8" t="str">
        <f>"20190102015"</f>
        <v>20190102015</v>
      </c>
      <c r="D588" s="9">
        <v>64</v>
      </c>
    </row>
    <row r="589" ht="21.95" customHeight="1" spans="1:4">
      <c r="A589" s="8" t="s">
        <v>14</v>
      </c>
      <c r="B589" s="8" t="s">
        <v>16</v>
      </c>
      <c r="C589" s="8" t="str">
        <f>"20190102016"</f>
        <v>20190102016</v>
      </c>
      <c r="D589" s="9">
        <v>59</v>
      </c>
    </row>
    <row r="590" ht="21.95" customHeight="1" spans="1:4">
      <c r="A590" s="8" t="s">
        <v>14</v>
      </c>
      <c r="B590" s="8" t="s">
        <v>16</v>
      </c>
      <c r="C590" s="8" t="str">
        <f>"20190102017"</f>
        <v>20190102017</v>
      </c>
      <c r="D590" s="9">
        <v>60.5</v>
      </c>
    </row>
    <row r="591" ht="21.95" customHeight="1" spans="1:4">
      <c r="A591" s="8" t="s">
        <v>14</v>
      </c>
      <c r="B591" s="8" t="s">
        <v>16</v>
      </c>
      <c r="C591" s="8" t="str">
        <f>"20190102018"</f>
        <v>20190102018</v>
      </c>
      <c r="D591" s="9">
        <v>64.5</v>
      </c>
    </row>
    <row r="592" ht="21.95" customHeight="1" spans="1:4">
      <c r="A592" s="8" t="s">
        <v>14</v>
      </c>
      <c r="B592" s="8" t="s">
        <v>16</v>
      </c>
      <c r="C592" s="8" t="str">
        <f>"20190102019"</f>
        <v>20190102019</v>
      </c>
      <c r="D592" s="9" t="s">
        <v>10</v>
      </c>
    </row>
    <row r="593" ht="21.95" customHeight="1" spans="1:4">
      <c r="A593" s="8" t="s">
        <v>14</v>
      </c>
      <c r="B593" s="8" t="s">
        <v>16</v>
      </c>
      <c r="C593" s="8" t="str">
        <f>"20190102020"</f>
        <v>20190102020</v>
      </c>
      <c r="D593" s="9">
        <v>67</v>
      </c>
    </row>
    <row r="594" ht="21.95" customHeight="1" spans="1:4">
      <c r="A594" s="8" t="s">
        <v>14</v>
      </c>
      <c r="B594" s="8" t="s">
        <v>16</v>
      </c>
      <c r="C594" s="8" t="str">
        <f>"20190102021"</f>
        <v>20190102021</v>
      </c>
      <c r="D594" s="9" t="s">
        <v>10</v>
      </c>
    </row>
    <row r="595" ht="21.95" customHeight="1" spans="1:4">
      <c r="A595" s="8" t="s">
        <v>14</v>
      </c>
      <c r="B595" s="8" t="s">
        <v>16</v>
      </c>
      <c r="C595" s="8" t="str">
        <f>"20190102022"</f>
        <v>20190102022</v>
      </c>
      <c r="D595" s="9">
        <v>58</v>
      </c>
    </row>
    <row r="596" ht="21.95" customHeight="1" spans="1:4">
      <c r="A596" s="8" t="s">
        <v>14</v>
      </c>
      <c r="B596" s="8" t="s">
        <v>16</v>
      </c>
      <c r="C596" s="8" t="str">
        <f>"20190102023"</f>
        <v>20190102023</v>
      </c>
      <c r="D596" s="9" t="s">
        <v>10</v>
      </c>
    </row>
    <row r="597" ht="21.95" customHeight="1" spans="1:4">
      <c r="A597" s="8" t="s">
        <v>14</v>
      </c>
      <c r="B597" s="8" t="s">
        <v>16</v>
      </c>
      <c r="C597" s="8" t="str">
        <f>"20190102024"</f>
        <v>20190102024</v>
      </c>
      <c r="D597" s="9">
        <v>65</v>
      </c>
    </row>
    <row r="598" ht="21.95" customHeight="1" spans="1:4">
      <c r="A598" s="8" t="s">
        <v>14</v>
      </c>
      <c r="B598" s="8" t="s">
        <v>16</v>
      </c>
      <c r="C598" s="8" t="str">
        <f>"20190102025"</f>
        <v>20190102025</v>
      </c>
      <c r="D598" s="9" t="s">
        <v>10</v>
      </c>
    </row>
    <row r="599" ht="21.95" customHeight="1" spans="1:4">
      <c r="A599" s="8" t="s">
        <v>14</v>
      </c>
      <c r="B599" s="8" t="s">
        <v>16</v>
      </c>
      <c r="C599" s="8" t="str">
        <f>"20190102026"</f>
        <v>20190102026</v>
      </c>
      <c r="D599" s="9">
        <v>67.5</v>
      </c>
    </row>
    <row r="600" ht="21.95" customHeight="1" spans="1:4">
      <c r="A600" s="8" t="s">
        <v>14</v>
      </c>
      <c r="B600" s="8" t="s">
        <v>16</v>
      </c>
      <c r="C600" s="8" t="str">
        <f>"20190102027"</f>
        <v>20190102027</v>
      </c>
      <c r="D600" s="9">
        <v>57.5</v>
      </c>
    </row>
    <row r="601" ht="21.95" customHeight="1" spans="1:4">
      <c r="A601" s="8" t="s">
        <v>14</v>
      </c>
      <c r="B601" s="8" t="s">
        <v>16</v>
      </c>
      <c r="C601" s="8" t="str">
        <f>"20190102028"</f>
        <v>20190102028</v>
      </c>
      <c r="D601" s="9">
        <v>62.5</v>
      </c>
    </row>
    <row r="602" ht="21.95" customHeight="1" spans="1:4">
      <c r="A602" s="8" t="s">
        <v>14</v>
      </c>
      <c r="B602" s="8" t="s">
        <v>16</v>
      </c>
      <c r="C602" s="8" t="str">
        <f>"20190102029"</f>
        <v>20190102029</v>
      </c>
      <c r="D602" s="9" t="s">
        <v>10</v>
      </c>
    </row>
    <row r="603" ht="21.95" customHeight="1" spans="1:4">
      <c r="A603" s="8" t="s">
        <v>14</v>
      </c>
      <c r="B603" s="8" t="s">
        <v>16</v>
      </c>
      <c r="C603" s="8" t="str">
        <f>"20190102030"</f>
        <v>20190102030</v>
      </c>
      <c r="D603" s="9">
        <v>53.5</v>
      </c>
    </row>
    <row r="604" ht="21.95" customHeight="1" spans="1:4">
      <c r="A604" s="8" t="s">
        <v>14</v>
      </c>
      <c r="B604" s="8" t="s">
        <v>16</v>
      </c>
      <c r="C604" s="8" t="str">
        <f>"20190102101"</f>
        <v>20190102101</v>
      </c>
      <c r="D604" s="9">
        <v>50</v>
      </c>
    </row>
    <row r="605" ht="21.95" customHeight="1" spans="1:4">
      <c r="A605" s="8" t="s">
        <v>14</v>
      </c>
      <c r="B605" s="8" t="s">
        <v>16</v>
      </c>
      <c r="C605" s="8" t="str">
        <f>"20190102102"</f>
        <v>20190102102</v>
      </c>
      <c r="D605" s="9">
        <v>66.5</v>
      </c>
    </row>
    <row r="606" ht="21.95" customHeight="1" spans="1:4">
      <c r="A606" s="8" t="s">
        <v>14</v>
      </c>
      <c r="B606" s="8" t="s">
        <v>16</v>
      </c>
      <c r="C606" s="8" t="str">
        <f>"20190102103"</f>
        <v>20190102103</v>
      </c>
      <c r="D606" s="9">
        <v>63.5</v>
      </c>
    </row>
    <row r="607" ht="21.95" customHeight="1" spans="1:4">
      <c r="A607" s="8" t="s">
        <v>14</v>
      </c>
      <c r="B607" s="8" t="s">
        <v>16</v>
      </c>
      <c r="C607" s="8" t="str">
        <f>"20190102104"</f>
        <v>20190102104</v>
      </c>
      <c r="D607" s="9">
        <v>56</v>
      </c>
    </row>
    <row r="608" ht="21.95" customHeight="1" spans="1:4">
      <c r="A608" s="8" t="s">
        <v>14</v>
      </c>
      <c r="B608" s="8" t="s">
        <v>16</v>
      </c>
      <c r="C608" s="8" t="str">
        <f>"20190102105"</f>
        <v>20190102105</v>
      </c>
      <c r="D608" s="9" t="s">
        <v>10</v>
      </c>
    </row>
    <row r="609" ht="21.95" customHeight="1" spans="1:4">
      <c r="A609" s="8" t="s">
        <v>14</v>
      </c>
      <c r="B609" s="8" t="s">
        <v>16</v>
      </c>
      <c r="C609" s="8" t="str">
        <f>"20190102106"</f>
        <v>20190102106</v>
      </c>
      <c r="D609" s="9">
        <v>62.5</v>
      </c>
    </row>
    <row r="610" ht="21.95" customHeight="1" spans="1:4">
      <c r="A610" s="8" t="s">
        <v>14</v>
      </c>
      <c r="B610" s="8" t="s">
        <v>16</v>
      </c>
      <c r="C610" s="8" t="str">
        <f>"20190102107"</f>
        <v>20190102107</v>
      </c>
      <c r="D610" s="9">
        <v>63</v>
      </c>
    </row>
    <row r="611" ht="21.95" customHeight="1" spans="1:4">
      <c r="A611" s="8" t="s">
        <v>14</v>
      </c>
      <c r="B611" s="8" t="s">
        <v>16</v>
      </c>
      <c r="C611" s="8" t="str">
        <f>"20190102108"</f>
        <v>20190102108</v>
      </c>
      <c r="D611" s="9">
        <v>70.5</v>
      </c>
    </row>
    <row r="612" ht="21.95" customHeight="1" spans="1:4">
      <c r="A612" s="8" t="s">
        <v>14</v>
      </c>
      <c r="B612" s="8" t="s">
        <v>16</v>
      </c>
      <c r="C612" s="8" t="str">
        <f>"20190102109"</f>
        <v>20190102109</v>
      </c>
      <c r="D612" s="9">
        <v>63</v>
      </c>
    </row>
    <row r="613" ht="21.95" customHeight="1" spans="1:4">
      <c r="A613" s="8" t="s">
        <v>14</v>
      </c>
      <c r="B613" s="8" t="s">
        <v>16</v>
      </c>
      <c r="C613" s="8" t="str">
        <f>"20190102110"</f>
        <v>20190102110</v>
      </c>
      <c r="D613" s="9">
        <v>56.5</v>
      </c>
    </row>
    <row r="614" ht="21.95" customHeight="1" spans="1:4">
      <c r="A614" s="8" t="s">
        <v>14</v>
      </c>
      <c r="B614" s="8" t="s">
        <v>16</v>
      </c>
      <c r="C614" s="8" t="str">
        <f>"20190102111"</f>
        <v>20190102111</v>
      </c>
      <c r="D614" s="9">
        <v>62</v>
      </c>
    </row>
    <row r="615" ht="21.95" customHeight="1" spans="1:4">
      <c r="A615" s="8" t="s">
        <v>14</v>
      </c>
      <c r="B615" s="8" t="s">
        <v>16</v>
      </c>
      <c r="C615" s="8" t="str">
        <f>"20190102112"</f>
        <v>20190102112</v>
      </c>
      <c r="D615" s="9">
        <v>63.5</v>
      </c>
    </row>
    <row r="616" ht="21.95" customHeight="1" spans="1:4">
      <c r="A616" s="8" t="s">
        <v>14</v>
      </c>
      <c r="B616" s="8" t="s">
        <v>16</v>
      </c>
      <c r="C616" s="8" t="str">
        <f>"20190102113"</f>
        <v>20190102113</v>
      </c>
      <c r="D616" s="9" t="s">
        <v>10</v>
      </c>
    </row>
    <row r="617" ht="21.95" customHeight="1" spans="1:4">
      <c r="A617" s="8" t="s">
        <v>14</v>
      </c>
      <c r="B617" s="8" t="s">
        <v>16</v>
      </c>
      <c r="C617" s="8" t="str">
        <f>"20190102114"</f>
        <v>20190102114</v>
      </c>
      <c r="D617" s="9">
        <v>59</v>
      </c>
    </row>
    <row r="618" ht="21.95" customHeight="1" spans="1:4">
      <c r="A618" s="8" t="s">
        <v>14</v>
      </c>
      <c r="B618" s="8" t="s">
        <v>16</v>
      </c>
      <c r="C618" s="8" t="str">
        <f>"20190102115"</f>
        <v>20190102115</v>
      </c>
      <c r="D618" s="9">
        <v>58.5</v>
      </c>
    </row>
    <row r="619" ht="21.95" customHeight="1" spans="1:4">
      <c r="A619" s="8" t="s">
        <v>14</v>
      </c>
      <c r="B619" s="8" t="s">
        <v>16</v>
      </c>
      <c r="C619" s="8" t="str">
        <f>"20190102116"</f>
        <v>20190102116</v>
      </c>
      <c r="D619" s="9">
        <v>63</v>
      </c>
    </row>
    <row r="620" ht="21.95" customHeight="1" spans="1:4">
      <c r="A620" s="8" t="s">
        <v>14</v>
      </c>
      <c r="B620" s="8" t="s">
        <v>16</v>
      </c>
      <c r="C620" s="8" t="str">
        <f>"20190102117"</f>
        <v>20190102117</v>
      </c>
      <c r="D620" s="9">
        <v>59</v>
      </c>
    </row>
    <row r="621" ht="21.95" customHeight="1" spans="1:4">
      <c r="A621" s="8" t="s">
        <v>17</v>
      </c>
      <c r="B621" s="8" t="s">
        <v>18</v>
      </c>
      <c r="C621" s="8" t="str">
        <f>"20190102118"</f>
        <v>20190102118</v>
      </c>
      <c r="D621" s="9">
        <v>59.5</v>
      </c>
    </row>
    <row r="622" ht="21.95" customHeight="1" spans="1:5">
      <c r="A622" s="8" t="s">
        <v>17</v>
      </c>
      <c r="B622" s="8" t="s">
        <v>18</v>
      </c>
      <c r="C622" s="8" t="str">
        <f>"20190102119"</f>
        <v>20190102119</v>
      </c>
      <c r="D622" s="9">
        <v>65</v>
      </c>
      <c r="E622" s="10"/>
    </row>
    <row r="623" ht="21.95" customHeight="1" spans="1:5">
      <c r="A623" s="8" t="s">
        <v>17</v>
      </c>
      <c r="B623" s="8" t="s">
        <v>18</v>
      </c>
      <c r="C623" s="8" t="str">
        <f>"20190102120"</f>
        <v>20190102120</v>
      </c>
      <c r="D623" s="9">
        <v>70.5</v>
      </c>
      <c r="E623" s="2" t="s">
        <v>9</v>
      </c>
    </row>
    <row r="624" ht="21.95" customHeight="1" spans="1:5">
      <c r="A624" s="8" t="s">
        <v>17</v>
      </c>
      <c r="B624" s="8" t="s">
        <v>18</v>
      </c>
      <c r="C624" s="8" t="str">
        <f>"20190102121"</f>
        <v>20190102121</v>
      </c>
      <c r="D624" s="9">
        <v>67</v>
      </c>
      <c r="E624" s="2" t="s">
        <v>9</v>
      </c>
    </row>
    <row r="625" ht="21.95" customHeight="1" spans="1:4">
      <c r="A625" s="8" t="s">
        <v>17</v>
      </c>
      <c r="B625" s="8" t="s">
        <v>18</v>
      </c>
      <c r="C625" s="8" t="str">
        <f>"20190102122"</f>
        <v>20190102122</v>
      </c>
      <c r="D625" s="9">
        <v>63.5</v>
      </c>
    </row>
    <row r="626" ht="21.95" customHeight="1" spans="1:5">
      <c r="A626" s="8" t="s">
        <v>17</v>
      </c>
      <c r="B626" s="8" t="s">
        <v>18</v>
      </c>
      <c r="C626" s="8" t="str">
        <f>"20190102123"</f>
        <v>20190102123</v>
      </c>
      <c r="D626" s="9">
        <v>70.5</v>
      </c>
      <c r="E626" s="2" t="s">
        <v>9</v>
      </c>
    </row>
    <row r="627" ht="21.95" customHeight="1" spans="1:4">
      <c r="A627" s="8" t="s">
        <v>17</v>
      </c>
      <c r="B627" s="8" t="s">
        <v>18</v>
      </c>
      <c r="C627" s="8" t="str">
        <f>"20190102124"</f>
        <v>20190102124</v>
      </c>
      <c r="D627" s="9" t="s">
        <v>10</v>
      </c>
    </row>
    <row r="628" ht="21.95" customHeight="1" spans="1:4">
      <c r="A628" s="8" t="s">
        <v>17</v>
      </c>
      <c r="B628" s="8" t="s">
        <v>19</v>
      </c>
      <c r="C628" s="8" t="str">
        <f>"20190102125"</f>
        <v>20190102125</v>
      </c>
      <c r="D628" s="9" t="s">
        <v>10</v>
      </c>
    </row>
    <row r="629" ht="21.95" customHeight="1" spans="1:4">
      <c r="A629" s="8" t="s">
        <v>17</v>
      </c>
      <c r="B629" s="8" t="s">
        <v>19</v>
      </c>
      <c r="C629" s="8" t="str">
        <f>"20190102126"</f>
        <v>20190102126</v>
      </c>
      <c r="D629" s="9">
        <v>67.5</v>
      </c>
    </row>
    <row r="630" ht="21.95" customHeight="1" spans="1:4">
      <c r="A630" s="8" t="s">
        <v>17</v>
      </c>
      <c r="B630" s="8" t="s">
        <v>19</v>
      </c>
      <c r="C630" s="8" t="str">
        <f>"20190102127"</f>
        <v>20190102127</v>
      </c>
      <c r="D630" s="9">
        <v>66.5</v>
      </c>
    </row>
    <row r="631" ht="21.95" customHeight="1" spans="1:4">
      <c r="A631" s="8" t="s">
        <v>17</v>
      </c>
      <c r="B631" s="8" t="s">
        <v>19</v>
      </c>
      <c r="C631" s="8" t="str">
        <f>"20190102128"</f>
        <v>20190102128</v>
      </c>
      <c r="D631" s="9" t="s">
        <v>10</v>
      </c>
    </row>
    <row r="632" ht="21.95" customHeight="1" spans="1:4">
      <c r="A632" s="8" t="s">
        <v>17</v>
      </c>
      <c r="B632" s="8" t="s">
        <v>19</v>
      </c>
      <c r="C632" s="8" t="str">
        <f>"20190102129"</f>
        <v>20190102129</v>
      </c>
      <c r="D632" s="9">
        <v>62.5</v>
      </c>
    </row>
    <row r="633" ht="21.95" customHeight="1" spans="1:4">
      <c r="A633" s="8" t="s">
        <v>17</v>
      </c>
      <c r="B633" s="8" t="s">
        <v>19</v>
      </c>
      <c r="C633" s="8" t="str">
        <f>"20190102130"</f>
        <v>20190102130</v>
      </c>
      <c r="D633" s="9" t="s">
        <v>10</v>
      </c>
    </row>
    <row r="634" ht="21.95" customHeight="1" spans="1:4">
      <c r="A634" s="8" t="s">
        <v>17</v>
      </c>
      <c r="B634" s="8" t="s">
        <v>19</v>
      </c>
      <c r="C634" s="8" t="str">
        <f>"20190102201"</f>
        <v>20190102201</v>
      </c>
      <c r="D634" s="9">
        <v>59</v>
      </c>
    </row>
    <row r="635" ht="21.95" customHeight="1" spans="1:4">
      <c r="A635" s="8" t="s">
        <v>17</v>
      </c>
      <c r="B635" s="8" t="s">
        <v>19</v>
      </c>
      <c r="C635" s="8" t="str">
        <f>"20190102202"</f>
        <v>20190102202</v>
      </c>
      <c r="D635" s="9">
        <v>61.5</v>
      </c>
    </row>
    <row r="636" ht="21.95" customHeight="1" spans="1:5">
      <c r="A636" s="8" t="s">
        <v>17</v>
      </c>
      <c r="B636" s="8" t="s">
        <v>19</v>
      </c>
      <c r="C636" s="8" t="str">
        <f>"20190102203"</f>
        <v>20190102203</v>
      </c>
      <c r="D636" s="9">
        <v>71</v>
      </c>
      <c r="E636" s="2" t="s">
        <v>9</v>
      </c>
    </row>
    <row r="637" ht="21.95" customHeight="1" spans="1:5">
      <c r="A637" s="8" t="s">
        <v>17</v>
      </c>
      <c r="B637" s="8" t="s">
        <v>19</v>
      </c>
      <c r="C637" s="8" t="str">
        <f>"20190102204"</f>
        <v>20190102204</v>
      </c>
      <c r="D637" s="9">
        <v>72.5</v>
      </c>
      <c r="E637" s="2" t="s">
        <v>9</v>
      </c>
    </row>
    <row r="638" ht="21.95" customHeight="1" spans="1:4">
      <c r="A638" s="8" t="s">
        <v>17</v>
      </c>
      <c r="B638" s="8" t="s">
        <v>19</v>
      </c>
      <c r="C638" s="8" t="str">
        <f>"20190102205"</f>
        <v>20190102205</v>
      </c>
      <c r="D638" s="9">
        <v>63</v>
      </c>
    </row>
    <row r="639" ht="21.95" customHeight="1" spans="1:4">
      <c r="A639" s="8" t="s">
        <v>17</v>
      </c>
      <c r="B639" s="8" t="s">
        <v>19</v>
      </c>
      <c r="C639" s="8" t="str">
        <f>"20190102206"</f>
        <v>20190102206</v>
      </c>
      <c r="D639" s="9">
        <v>60</v>
      </c>
    </row>
    <row r="640" ht="21.95" customHeight="1" spans="1:4">
      <c r="A640" s="8" t="s">
        <v>17</v>
      </c>
      <c r="B640" s="8" t="s">
        <v>19</v>
      </c>
      <c r="C640" s="8" t="str">
        <f>"20190102207"</f>
        <v>20190102207</v>
      </c>
      <c r="D640" s="9">
        <v>58</v>
      </c>
    </row>
    <row r="641" ht="21.95" customHeight="1" spans="1:4">
      <c r="A641" s="8" t="s">
        <v>17</v>
      </c>
      <c r="B641" s="8" t="s">
        <v>19</v>
      </c>
      <c r="C641" s="8" t="str">
        <f>"20190102208"</f>
        <v>20190102208</v>
      </c>
      <c r="D641" s="9" t="s">
        <v>10</v>
      </c>
    </row>
    <row r="642" ht="21.95" customHeight="1" spans="1:4">
      <c r="A642" s="8" t="s">
        <v>17</v>
      </c>
      <c r="B642" s="8" t="s">
        <v>19</v>
      </c>
      <c r="C642" s="8" t="str">
        <f>"20190102209"</f>
        <v>20190102209</v>
      </c>
      <c r="D642" s="9" t="s">
        <v>10</v>
      </c>
    </row>
    <row r="643" ht="21.95" customHeight="1" spans="1:4">
      <c r="A643" s="8" t="s">
        <v>17</v>
      </c>
      <c r="B643" s="8" t="s">
        <v>19</v>
      </c>
      <c r="C643" s="8" t="str">
        <f>"20190102210"</f>
        <v>20190102210</v>
      </c>
      <c r="D643" s="9" t="s">
        <v>10</v>
      </c>
    </row>
    <row r="644" ht="21.95" customHeight="1" spans="1:4">
      <c r="A644" s="8" t="s">
        <v>17</v>
      </c>
      <c r="B644" s="8" t="s">
        <v>19</v>
      </c>
      <c r="C644" s="8" t="str">
        <f>"20190102211"</f>
        <v>20190102211</v>
      </c>
      <c r="D644" s="9">
        <v>62</v>
      </c>
    </row>
    <row r="645" ht="21.95" customHeight="1" spans="1:4">
      <c r="A645" s="8" t="s">
        <v>17</v>
      </c>
      <c r="B645" s="8" t="s">
        <v>19</v>
      </c>
      <c r="C645" s="8" t="str">
        <f>"20190102212"</f>
        <v>20190102212</v>
      </c>
      <c r="D645" s="9">
        <v>60.5</v>
      </c>
    </row>
    <row r="646" ht="21.95" customHeight="1" spans="1:4">
      <c r="A646" s="8" t="s">
        <v>17</v>
      </c>
      <c r="B646" s="8" t="s">
        <v>19</v>
      </c>
      <c r="C646" s="8" t="str">
        <f>"20190102213"</f>
        <v>20190102213</v>
      </c>
      <c r="D646" s="9">
        <v>63</v>
      </c>
    </row>
    <row r="647" ht="21.95" customHeight="1" spans="1:4">
      <c r="A647" s="8" t="s">
        <v>17</v>
      </c>
      <c r="B647" s="8" t="s">
        <v>19</v>
      </c>
      <c r="C647" s="8" t="str">
        <f>"20190102214"</f>
        <v>20190102214</v>
      </c>
      <c r="D647" s="9">
        <v>70</v>
      </c>
    </row>
    <row r="648" ht="21.95" customHeight="1" spans="1:4">
      <c r="A648" s="8" t="s">
        <v>17</v>
      </c>
      <c r="B648" s="8" t="s">
        <v>19</v>
      </c>
      <c r="C648" s="8" t="str">
        <f>"20190102215"</f>
        <v>20190102215</v>
      </c>
      <c r="D648" s="9">
        <v>60</v>
      </c>
    </row>
    <row r="649" ht="21.95" customHeight="1" spans="1:5">
      <c r="A649" s="8" t="s">
        <v>17</v>
      </c>
      <c r="B649" s="8" t="s">
        <v>19</v>
      </c>
      <c r="C649" s="8" t="str">
        <f>"20190102216"</f>
        <v>20190102216</v>
      </c>
      <c r="D649" s="9">
        <v>43.5</v>
      </c>
      <c r="E649" s="10"/>
    </row>
    <row r="650" ht="21.95" customHeight="1" spans="1:5">
      <c r="A650" s="8" t="s">
        <v>17</v>
      </c>
      <c r="B650" s="8" t="s">
        <v>19</v>
      </c>
      <c r="C650" s="8" t="str">
        <f>"20190102217"</f>
        <v>20190102217</v>
      </c>
      <c r="D650" s="9" t="s">
        <v>10</v>
      </c>
      <c r="E650" s="10"/>
    </row>
    <row r="651" ht="21.95" customHeight="1" spans="1:5">
      <c r="A651" s="8" t="s">
        <v>17</v>
      </c>
      <c r="B651" s="8" t="s">
        <v>19</v>
      </c>
      <c r="C651" s="8" t="str">
        <f>"20190102218"</f>
        <v>20190102218</v>
      </c>
      <c r="D651" s="9">
        <v>67.5</v>
      </c>
      <c r="E651" s="10"/>
    </row>
    <row r="652" ht="21.95" customHeight="1" spans="1:4">
      <c r="A652" s="8" t="s">
        <v>17</v>
      </c>
      <c r="B652" s="8" t="s">
        <v>19</v>
      </c>
      <c r="C652" s="8" t="str">
        <f>"20190102219"</f>
        <v>20190102219</v>
      </c>
      <c r="D652" s="9">
        <v>63</v>
      </c>
    </row>
    <row r="653" ht="21.95" customHeight="1" spans="1:4">
      <c r="A653" s="8" t="s">
        <v>17</v>
      </c>
      <c r="B653" s="8" t="s">
        <v>19</v>
      </c>
      <c r="C653" s="8" t="str">
        <f>"20190102220"</f>
        <v>20190102220</v>
      </c>
      <c r="D653" s="9">
        <v>69</v>
      </c>
    </row>
    <row r="654" ht="21.95" customHeight="1" spans="1:4">
      <c r="A654" s="8" t="s">
        <v>17</v>
      </c>
      <c r="B654" s="8" t="s">
        <v>19</v>
      </c>
      <c r="C654" s="8" t="str">
        <f>"20190102221"</f>
        <v>20190102221</v>
      </c>
      <c r="D654" s="9" t="s">
        <v>10</v>
      </c>
    </row>
    <row r="655" ht="21.95" customHeight="1" spans="1:4">
      <c r="A655" s="8" t="s">
        <v>17</v>
      </c>
      <c r="B655" s="8" t="s">
        <v>19</v>
      </c>
      <c r="C655" s="8" t="str">
        <f>"20190102222"</f>
        <v>20190102222</v>
      </c>
      <c r="D655" s="9">
        <v>66</v>
      </c>
    </row>
    <row r="656" ht="21.95" customHeight="1" spans="1:4">
      <c r="A656" s="8" t="s">
        <v>17</v>
      </c>
      <c r="B656" s="8" t="s">
        <v>19</v>
      </c>
      <c r="C656" s="8" t="str">
        <f>"20190102223"</f>
        <v>20190102223</v>
      </c>
      <c r="D656" s="9">
        <v>57.5</v>
      </c>
    </row>
    <row r="657" ht="21.95" customHeight="1" spans="1:4">
      <c r="A657" s="8" t="s">
        <v>17</v>
      </c>
      <c r="B657" s="8" t="s">
        <v>19</v>
      </c>
      <c r="C657" s="8" t="str">
        <f>"20190102224"</f>
        <v>20190102224</v>
      </c>
      <c r="D657" s="9">
        <v>66</v>
      </c>
    </row>
    <row r="658" ht="21.95" customHeight="1" spans="1:4">
      <c r="A658" s="8" t="s">
        <v>17</v>
      </c>
      <c r="B658" s="8" t="s">
        <v>19</v>
      </c>
      <c r="C658" s="8" t="str">
        <f>"20190102225"</f>
        <v>20190102225</v>
      </c>
      <c r="D658" s="9" t="s">
        <v>10</v>
      </c>
    </row>
    <row r="659" ht="21.95" customHeight="1" spans="1:4">
      <c r="A659" s="8" t="s">
        <v>17</v>
      </c>
      <c r="B659" s="8" t="s">
        <v>19</v>
      </c>
      <c r="C659" s="8" t="str">
        <f>"20190102226"</f>
        <v>20190102226</v>
      </c>
      <c r="D659" s="9">
        <v>63.5</v>
      </c>
    </row>
    <row r="660" ht="21.95" customHeight="1" spans="1:4">
      <c r="A660" s="8" t="s">
        <v>17</v>
      </c>
      <c r="B660" s="8" t="s">
        <v>19</v>
      </c>
      <c r="C660" s="8" t="str">
        <f>"20190102227"</f>
        <v>20190102227</v>
      </c>
      <c r="D660" s="9" t="s">
        <v>10</v>
      </c>
    </row>
    <row r="661" ht="21.95" customHeight="1" spans="1:4">
      <c r="A661" s="8" t="s">
        <v>17</v>
      </c>
      <c r="B661" s="8" t="s">
        <v>19</v>
      </c>
      <c r="C661" s="8" t="str">
        <f>"20190102228"</f>
        <v>20190102228</v>
      </c>
      <c r="D661" s="9">
        <v>58.5</v>
      </c>
    </row>
    <row r="662" ht="21.95" customHeight="1" spans="1:4">
      <c r="A662" s="8" t="s">
        <v>17</v>
      </c>
      <c r="B662" s="8" t="s">
        <v>19</v>
      </c>
      <c r="C662" s="8" t="str">
        <f>"20190102229"</f>
        <v>20190102229</v>
      </c>
      <c r="D662" s="9">
        <v>66.5</v>
      </c>
    </row>
    <row r="663" ht="21.95" customHeight="1" spans="1:4">
      <c r="A663" s="8" t="s">
        <v>17</v>
      </c>
      <c r="B663" s="8" t="s">
        <v>19</v>
      </c>
      <c r="C663" s="8" t="str">
        <f>"20190102230"</f>
        <v>20190102230</v>
      </c>
      <c r="D663" s="9" t="s">
        <v>10</v>
      </c>
    </row>
    <row r="664" ht="21.95" customHeight="1" spans="1:4">
      <c r="A664" s="8" t="s">
        <v>17</v>
      </c>
      <c r="B664" s="8" t="s">
        <v>19</v>
      </c>
      <c r="C664" s="8" t="str">
        <f>"20190102301"</f>
        <v>20190102301</v>
      </c>
      <c r="D664" s="9">
        <v>63.5</v>
      </c>
    </row>
    <row r="665" ht="21.95" customHeight="1" spans="1:4">
      <c r="A665" s="8" t="s">
        <v>17</v>
      </c>
      <c r="B665" s="8" t="s">
        <v>19</v>
      </c>
      <c r="C665" s="8" t="str">
        <f>"20190102302"</f>
        <v>20190102302</v>
      </c>
      <c r="D665" s="9">
        <v>64.5</v>
      </c>
    </row>
    <row r="666" ht="21.95" customHeight="1" spans="1:4">
      <c r="A666" s="8" t="s">
        <v>17</v>
      </c>
      <c r="B666" s="8" t="s">
        <v>19</v>
      </c>
      <c r="C666" s="8" t="str">
        <f>"20190102303"</f>
        <v>20190102303</v>
      </c>
      <c r="D666" s="9">
        <v>48.5</v>
      </c>
    </row>
    <row r="667" ht="21.95" customHeight="1" spans="1:4">
      <c r="A667" s="8" t="s">
        <v>17</v>
      </c>
      <c r="B667" s="8" t="s">
        <v>19</v>
      </c>
      <c r="C667" s="8" t="str">
        <f>"20190102304"</f>
        <v>20190102304</v>
      </c>
      <c r="D667" s="9">
        <v>67.5</v>
      </c>
    </row>
    <row r="668" ht="21.95" customHeight="1" spans="1:5">
      <c r="A668" s="8" t="s">
        <v>17</v>
      </c>
      <c r="B668" s="8" t="s">
        <v>19</v>
      </c>
      <c r="C668" s="8" t="str">
        <f>"20190102305"</f>
        <v>20190102305</v>
      </c>
      <c r="D668" s="9">
        <v>76.5</v>
      </c>
      <c r="E668" s="2" t="s">
        <v>9</v>
      </c>
    </row>
    <row r="669" ht="21.95" customHeight="1" spans="1:4">
      <c r="A669" s="8" t="s">
        <v>17</v>
      </c>
      <c r="B669" s="8" t="s">
        <v>19</v>
      </c>
      <c r="C669" s="8" t="str">
        <f>"20190102306"</f>
        <v>20190102306</v>
      </c>
      <c r="D669" s="9" t="s">
        <v>10</v>
      </c>
    </row>
    <row r="670" ht="21.95" customHeight="1" spans="1:4">
      <c r="A670" s="8" t="s">
        <v>17</v>
      </c>
      <c r="B670" s="8" t="s">
        <v>19</v>
      </c>
      <c r="C670" s="8" t="str">
        <f>"20190102307"</f>
        <v>20190102307</v>
      </c>
      <c r="D670" s="9" t="s">
        <v>10</v>
      </c>
    </row>
    <row r="671" ht="21.95" customHeight="1" spans="1:4">
      <c r="A671" s="8" t="s">
        <v>17</v>
      </c>
      <c r="B671" s="8" t="s">
        <v>19</v>
      </c>
      <c r="C671" s="8" t="str">
        <f>"20190102308"</f>
        <v>20190102308</v>
      </c>
      <c r="D671" s="9">
        <v>47.5</v>
      </c>
    </row>
    <row r="672" ht="21.95" customHeight="1" spans="1:4">
      <c r="A672" s="8" t="s">
        <v>17</v>
      </c>
      <c r="B672" s="8" t="s">
        <v>19</v>
      </c>
      <c r="C672" s="8" t="str">
        <f>"20190102309"</f>
        <v>20190102309</v>
      </c>
      <c r="D672" s="9" t="s">
        <v>10</v>
      </c>
    </row>
    <row r="673" ht="21.95" customHeight="1" spans="1:4">
      <c r="A673" s="8" t="s">
        <v>17</v>
      </c>
      <c r="B673" s="8" t="s">
        <v>19</v>
      </c>
      <c r="C673" s="8" t="str">
        <f>"20190102310"</f>
        <v>20190102310</v>
      </c>
      <c r="D673" s="9">
        <v>67.5</v>
      </c>
    </row>
    <row r="674" ht="21.95" customHeight="1" spans="1:4">
      <c r="A674" s="8" t="s">
        <v>17</v>
      </c>
      <c r="B674" s="8" t="s">
        <v>19</v>
      </c>
      <c r="C674" s="8" t="str">
        <f>"20190102311"</f>
        <v>20190102311</v>
      </c>
      <c r="D674" s="9" t="s">
        <v>10</v>
      </c>
    </row>
    <row r="675" ht="21.95" customHeight="1" spans="1:4">
      <c r="A675" s="8" t="s">
        <v>17</v>
      </c>
      <c r="B675" s="8" t="s">
        <v>19</v>
      </c>
      <c r="C675" s="8" t="str">
        <f>"20190102312"</f>
        <v>20190102312</v>
      </c>
      <c r="D675" s="9">
        <v>60.5</v>
      </c>
    </row>
    <row r="676" ht="21.95" customHeight="1" spans="1:4">
      <c r="A676" s="8" t="s">
        <v>17</v>
      </c>
      <c r="B676" s="8" t="s">
        <v>19</v>
      </c>
      <c r="C676" s="8" t="str">
        <f>"20190102313"</f>
        <v>20190102313</v>
      </c>
      <c r="D676" s="9" t="s">
        <v>10</v>
      </c>
    </row>
    <row r="677" ht="21.95" customHeight="1" spans="1:4">
      <c r="A677" s="8" t="s">
        <v>17</v>
      </c>
      <c r="B677" s="8" t="s">
        <v>19</v>
      </c>
      <c r="C677" s="8" t="str">
        <f>"20190102314"</f>
        <v>20190102314</v>
      </c>
      <c r="D677" s="9" t="s">
        <v>10</v>
      </c>
    </row>
    <row r="678" ht="21.95" customHeight="1" spans="1:4">
      <c r="A678" s="8" t="s">
        <v>17</v>
      </c>
      <c r="B678" s="8" t="s">
        <v>19</v>
      </c>
      <c r="C678" s="8" t="str">
        <f>"20190102315"</f>
        <v>20190102315</v>
      </c>
      <c r="D678" s="9">
        <v>61</v>
      </c>
    </row>
    <row r="679" ht="21.95" customHeight="1" spans="1:4">
      <c r="A679" s="8" t="s">
        <v>17</v>
      </c>
      <c r="B679" s="8" t="s">
        <v>19</v>
      </c>
      <c r="C679" s="8" t="str">
        <f>"20190102316"</f>
        <v>20190102316</v>
      </c>
      <c r="D679" s="9">
        <v>65.5</v>
      </c>
    </row>
    <row r="680" ht="21.95" customHeight="1" spans="1:4">
      <c r="A680" s="8" t="s">
        <v>17</v>
      </c>
      <c r="B680" s="8" t="s">
        <v>19</v>
      </c>
      <c r="C680" s="8" t="str">
        <f>"20190102317"</f>
        <v>20190102317</v>
      </c>
      <c r="D680" s="9">
        <v>66</v>
      </c>
    </row>
    <row r="681" ht="21.95" customHeight="1" spans="1:4">
      <c r="A681" s="8" t="s">
        <v>17</v>
      </c>
      <c r="B681" s="8" t="s">
        <v>19</v>
      </c>
      <c r="C681" s="8" t="str">
        <f>"20190102318"</f>
        <v>20190102318</v>
      </c>
      <c r="D681" s="9" t="s">
        <v>10</v>
      </c>
    </row>
    <row r="682" ht="21.95" customHeight="1" spans="1:4">
      <c r="A682" s="8" t="s">
        <v>17</v>
      </c>
      <c r="B682" s="8" t="s">
        <v>19</v>
      </c>
      <c r="C682" s="8" t="str">
        <f>"20190102319"</f>
        <v>20190102319</v>
      </c>
      <c r="D682" s="9">
        <v>67.5</v>
      </c>
    </row>
    <row r="683" ht="21.95" customHeight="1" spans="1:4">
      <c r="A683" s="8" t="s">
        <v>17</v>
      </c>
      <c r="B683" s="8" t="s">
        <v>19</v>
      </c>
      <c r="C683" s="8" t="str">
        <f>"20190102320"</f>
        <v>20190102320</v>
      </c>
      <c r="D683" s="9">
        <v>63</v>
      </c>
    </row>
    <row r="684" ht="21.95" customHeight="1" spans="1:4">
      <c r="A684" s="8" t="s">
        <v>17</v>
      </c>
      <c r="B684" s="8" t="s">
        <v>19</v>
      </c>
      <c r="C684" s="8" t="str">
        <f>"20190102321"</f>
        <v>20190102321</v>
      </c>
      <c r="D684" s="9" t="s">
        <v>10</v>
      </c>
    </row>
    <row r="685" ht="21.95" customHeight="1" spans="1:4">
      <c r="A685" s="8" t="s">
        <v>17</v>
      </c>
      <c r="B685" s="8" t="s">
        <v>19</v>
      </c>
      <c r="C685" s="8" t="str">
        <f>"20190102322"</f>
        <v>20190102322</v>
      </c>
      <c r="D685" s="9" t="s">
        <v>10</v>
      </c>
    </row>
    <row r="686" ht="21.95" customHeight="1" spans="1:4">
      <c r="A686" s="8" t="s">
        <v>17</v>
      </c>
      <c r="B686" s="8" t="s">
        <v>19</v>
      </c>
      <c r="C686" s="8" t="str">
        <f>"20190102323"</f>
        <v>20190102323</v>
      </c>
      <c r="D686" s="9">
        <v>62</v>
      </c>
    </row>
    <row r="687" ht="21.95" customHeight="1" spans="1:4">
      <c r="A687" s="8" t="s">
        <v>17</v>
      </c>
      <c r="B687" s="8" t="s">
        <v>19</v>
      </c>
      <c r="C687" s="8" t="str">
        <f>"20190102324"</f>
        <v>20190102324</v>
      </c>
      <c r="D687" s="9" t="s">
        <v>10</v>
      </c>
    </row>
    <row r="688" ht="21.95" customHeight="1" spans="1:4">
      <c r="A688" s="8" t="s">
        <v>17</v>
      </c>
      <c r="B688" s="8" t="s">
        <v>20</v>
      </c>
      <c r="C688" s="8" t="str">
        <f>"20190102325"</f>
        <v>20190102325</v>
      </c>
      <c r="D688" s="9">
        <v>70.5</v>
      </c>
    </row>
    <row r="689" ht="21.95" customHeight="1" spans="1:4">
      <c r="A689" s="8" t="s">
        <v>17</v>
      </c>
      <c r="B689" s="8" t="s">
        <v>20</v>
      </c>
      <c r="C689" s="8" t="str">
        <f>"20190102326"</f>
        <v>20190102326</v>
      </c>
      <c r="D689" s="9">
        <v>67.5</v>
      </c>
    </row>
    <row r="690" ht="21.95" customHeight="1" spans="1:4">
      <c r="A690" s="8" t="s">
        <v>17</v>
      </c>
      <c r="B690" s="8" t="s">
        <v>20</v>
      </c>
      <c r="C690" s="8" t="str">
        <f>"20190102327"</f>
        <v>20190102327</v>
      </c>
      <c r="D690" s="9">
        <v>59</v>
      </c>
    </row>
    <row r="691" ht="21.95" customHeight="1" spans="1:4">
      <c r="A691" s="8" t="s">
        <v>17</v>
      </c>
      <c r="B691" s="8" t="s">
        <v>20</v>
      </c>
      <c r="C691" s="8" t="str">
        <f>"20190102328"</f>
        <v>20190102328</v>
      </c>
      <c r="D691" s="9">
        <v>71.5</v>
      </c>
    </row>
    <row r="692" ht="21.95" customHeight="1" spans="1:4">
      <c r="A692" s="8" t="s">
        <v>17</v>
      </c>
      <c r="B692" s="8" t="s">
        <v>20</v>
      </c>
      <c r="C692" s="8" t="str">
        <f>"20190102329"</f>
        <v>20190102329</v>
      </c>
      <c r="D692" s="9">
        <v>61.5</v>
      </c>
    </row>
    <row r="693" ht="21.95" customHeight="1" spans="1:4">
      <c r="A693" s="8" t="s">
        <v>17</v>
      </c>
      <c r="B693" s="8" t="s">
        <v>20</v>
      </c>
      <c r="C693" s="8" t="str">
        <f>"20190102330"</f>
        <v>20190102330</v>
      </c>
      <c r="D693" s="9">
        <v>48</v>
      </c>
    </row>
    <row r="694" ht="21.95" customHeight="1" spans="1:5">
      <c r="A694" s="8" t="s">
        <v>17</v>
      </c>
      <c r="B694" s="8" t="s">
        <v>20</v>
      </c>
      <c r="C694" s="8" t="str">
        <f>"20190102401"</f>
        <v>20190102401</v>
      </c>
      <c r="D694" s="9">
        <v>69</v>
      </c>
      <c r="E694" s="10"/>
    </row>
    <row r="695" ht="21.95" customHeight="1" spans="1:5">
      <c r="A695" s="8" t="s">
        <v>17</v>
      </c>
      <c r="B695" s="8" t="s">
        <v>20</v>
      </c>
      <c r="C695" s="8" t="str">
        <f>"20190102402"</f>
        <v>20190102402</v>
      </c>
      <c r="D695" s="9">
        <v>65.5</v>
      </c>
      <c r="E695" s="10"/>
    </row>
    <row r="696" ht="21.95" customHeight="1" spans="1:5">
      <c r="A696" s="8" t="s">
        <v>17</v>
      </c>
      <c r="B696" s="8" t="s">
        <v>20</v>
      </c>
      <c r="C696" s="8" t="str">
        <f>"20190102403"</f>
        <v>20190102403</v>
      </c>
      <c r="D696" s="9">
        <v>57.5</v>
      </c>
      <c r="E696" s="10"/>
    </row>
    <row r="697" ht="21.95" customHeight="1" spans="1:4">
      <c r="A697" s="8" t="s">
        <v>17</v>
      </c>
      <c r="B697" s="8" t="s">
        <v>20</v>
      </c>
      <c r="C697" s="8" t="str">
        <f>"20190102404"</f>
        <v>20190102404</v>
      </c>
      <c r="D697" s="9">
        <v>62</v>
      </c>
    </row>
    <row r="698" ht="21.95" customHeight="1" spans="1:5">
      <c r="A698" s="8" t="s">
        <v>17</v>
      </c>
      <c r="B698" s="8" t="s">
        <v>20</v>
      </c>
      <c r="C698" s="8" t="str">
        <f>"20190102405"</f>
        <v>20190102405</v>
      </c>
      <c r="D698" s="9">
        <v>75</v>
      </c>
      <c r="E698" s="2" t="s">
        <v>9</v>
      </c>
    </row>
    <row r="699" ht="21.95" customHeight="1" spans="1:5">
      <c r="A699" s="8" t="s">
        <v>17</v>
      </c>
      <c r="B699" s="8" t="s">
        <v>20</v>
      </c>
      <c r="C699" s="8" t="str">
        <f>"20190102406"</f>
        <v>20190102406</v>
      </c>
      <c r="D699" s="9">
        <v>73.5</v>
      </c>
      <c r="E699" s="2" t="s">
        <v>9</v>
      </c>
    </row>
    <row r="700" ht="21.95" customHeight="1" spans="1:4">
      <c r="A700" s="8" t="s">
        <v>17</v>
      </c>
      <c r="B700" s="8" t="s">
        <v>20</v>
      </c>
      <c r="C700" s="8" t="str">
        <f>"20190102407"</f>
        <v>20190102407</v>
      </c>
      <c r="D700" s="9">
        <v>57</v>
      </c>
    </row>
    <row r="701" ht="21.95" customHeight="1" spans="1:4">
      <c r="A701" s="8" t="s">
        <v>17</v>
      </c>
      <c r="B701" s="8" t="s">
        <v>20</v>
      </c>
      <c r="C701" s="8" t="str">
        <f>"20190102408"</f>
        <v>20190102408</v>
      </c>
      <c r="D701" s="9">
        <v>65</v>
      </c>
    </row>
    <row r="702" ht="21.95" customHeight="1" spans="1:4">
      <c r="A702" s="8" t="s">
        <v>17</v>
      </c>
      <c r="B702" s="8" t="s">
        <v>20</v>
      </c>
      <c r="C702" s="8" t="str">
        <f>"20190102409"</f>
        <v>20190102409</v>
      </c>
      <c r="D702" s="9">
        <v>65</v>
      </c>
    </row>
    <row r="703" ht="21.95" customHeight="1" spans="1:4">
      <c r="A703" s="8" t="s">
        <v>17</v>
      </c>
      <c r="B703" s="8" t="s">
        <v>20</v>
      </c>
      <c r="C703" s="8" t="str">
        <f>"20190102410"</f>
        <v>20190102410</v>
      </c>
      <c r="D703" s="9">
        <v>71</v>
      </c>
    </row>
    <row r="704" ht="21.95" customHeight="1" spans="1:5">
      <c r="A704" s="8" t="s">
        <v>17</v>
      </c>
      <c r="B704" s="8" t="s">
        <v>20</v>
      </c>
      <c r="C704" s="8" t="str">
        <f>"20190102411"</f>
        <v>20190102411</v>
      </c>
      <c r="D704" s="9">
        <v>73.5</v>
      </c>
      <c r="E704" s="2" t="s">
        <v>9</v>
      </c>
    </row>
    <row r="705" ht="21.95" customHeight="1" spans="1:4">
      <c r="A705" s="8" t="s">
        <v>17</v>
      </c>
      <c r="B705" s="8" t="s">
        <v>20</v>
      </c>
      <c r="C705" s="8" t="str">
        <f>"20190102412"</f>
        <v>20190102412</v>
      </c>
      <c r="D705" s="9">
        <v>67.5</v>
      </c>
    </row>
    <row r="706" ht="21.95" customHeight="1" spans="1:4">
      <c r="A706" s="8" t="s">
        <v>17</v>
      </c>
      <c r="B706" s="8" t="s">
        <v>20</v>
      </c>
      <c r="C706" s="8" t="str">
        <f>"20190102413"</f>
        <v>20190102413</v>
      </c>
      <c r="D706" s="9">
        <v>66</v>
      </c>
    </row>
    <row r="707" ht="21.95" customHeight="1" spans="1:4">
      <c r="A707" s="8" t="s">
        <v>17</v>
      </c>
      <c r="B707" s="8" t="s">
        <v>20</v>
      </c>
      <c r="C707" s="8" t="str">
        <f>"20190102414"</f>
        <v>20190102414</v>
      </c>
      <c r="D707" s="9">
        <v>73</v>
      </c>
    </row>
    <row r="708" ht="21.95" customHeight="1" spans="1:4">
      <c r="A708" s="8" t="s">
        <v>17</v>
      </c>
      <c r="B708" s="8" t="s">
        <v>20</v>
      </c>
      <c r="C708" s="8" t="str">
        <f>"20190102415"</f>
        <v>20190102415</v>
      </c>
      <c r="D708" s="9" t="s">
        <v>10</v>
      </c>
    </row>
    <row r="709" ht="21.95" customHeight="1" spans="1:4">
      <c r="A709" s="8" t="s">
        <v>17</v>
      </c>
      <c r="B709" s="8" t="s">
        <v>20</v>
      </c>
      <c r="C709" s="8" t="str">
        <f>"20190102416"</f>
        <v>20190102416</v>
      </c>
      <c r="D709" s="9">
        <v>69.5</v>
      </c>
    </row>
    <row r="710" ht="21.95" customHeight="1" spans="1:4">
      <c r="A710" s="8" t="s">
        <v>17</v>
      </c>
      <c r="B710" s="8" t="s">
        <v>20</v>
      </c>
      <c r="C710" s="8" t="str">
        <f>"20190102417"</f>
        <v>20190102417</v>
      </c>
      <c r="D710" s="9" t="s">
        <v>10</v>
      </c>
    </row>
    <row r="711" ht="21.95" customHeight="1" spans="1:4">
      <c r="A711" s="8" t="s">
        <v>17</v>
      </c>
      <c r="B711" s="8" t="s">
        <v>20</v>
      </c>
      <c r="C711" s="8" t="str">
        <f>"20190102418"</f>
        <v>20190102418</v>
      </c>
      <c r="D711" s="9">
        <v>65</v>
      </c>
    </row>
    <row r="712" ht="21.95" customHeight="1" spans="1:4">
      <c r="A712" s="8" t="s">
        <v>17</v>
      </c>
      <c r="B712" s="8" t="s">
        <v>20</v>
      </c>
      <c r="C712" s="8" t="str">
        <f>"20190102419"</f>
        <v>20190102419</v>
      </c>
      <c r="D712" s="9">
        <v>58</v>
      </c>
    </row>
    <row r="713" ht="21.95" customHeight="1" spans="1:4">
      <c r="A713" s="8" t="s">
        <v>17</v>
      </c>
      <c r="B713" s="8" t="s">
        <v>20</v>
      </c>
      <c r="C713" s="8" t="str">
        <f>"20190102420"</f>
        <v>20190102420</v>
      </c>
      <c r="D713" s="9">
        <v>63</v>
      </c>
    </row>
    <row r="714" ht="21.95" customHeight="1" spans="1:4">
      <c r="A714" s="8" t="s">
        <v>17</v>
      </c>
      <c r="B714" s="8" t="s">
        <v>20</v>
      </c>
      <c r="C714" s="8" t="str">
        <f>"20190102421"</f>
        <v>20190102421</v>
      </c>
      <c r="D714" s="9" t="s">
        <v>10</v>
      </c>
    </row>
    <row r="715" ht="21.95" customHeight="1" spans="1:4">
      <c r="A715" s="8" t="s">
        <v>17</v>
      </c>
      <c r="B715" s="8" t="s">
        <v>20</v>
      </c>
      <c r="C715" s="8" t="str">
        <f>"20190102422"</f>
        <v>20190102422</v>
      </c>
      <c r="D715" s="9">
        <v>62</v>
      </c>
    </row>
    <row r="716" ht="21.95" customHeight="1" spans="1:4">
      <c r="A716" s="8" t="s">
        <v>17</v>
      </c>
      <c r="B716" s="8" t="s">
        <v>20</v>
      </c>
      <c r="C716" s="8" t="str">
        <f>"20190102423"</f>
        <v>20190102423</v>
      </c>
      <c r="D716" s="9" t="s">
        <v>10</v>
      </c>
    </row>
    <row r="717" ht="21.95" customHeight="1" spans="1:4">
      <c r="A717" s="8" t="s">
        <v>17</v>
      </c>
      <c r="B717" s="8" t="s">
        <v>20</v>
      </c>
      <c r="C717" s="8" t="str">
        <f>"20190102424"</f>
        <v>20190102424</v>
      </c>
      <c r="D717" s="9" t="s">
        <v>10</v>
      </c>
    </row>
    <row r="718" ht="21.95" customHeight="1" spans="1:4">
      <c r="A718" s="8" t="s">
        <v>17</v>
      </c>
      <c r="B718" s="8" t="s">
        <v>20</v>
      </c>
      <c r="C718" s="8" t="str">
        <f>"20190102425"</f>
        <v>20190102425</v>
      </c>
      <c r="D718" s="9" t="s">
        <v>10</v>
      </c>
    </row>
    <row r="719" ht="21.95" customHeight="1" spans="1:4">
      <c r="A719" s="8" t="s">
        <v>21</v>
      </c>
      <c r="B719" s="8" t="s">
        <v>22</v>
      </c>
      <c r="C719" s="8" t="str">
        <f>"20190102426"</f>
        <v>20190102426</v>
      </c>
      <c r="D719" s="9">
        <v>61</v>
      </c>
    </row>
    <row r="720" ht="21.95" customHeight="1" spans="1:4">
      <c r="A720" s="8" t="s">
        <v>21</v>
      </c>
      <c r="B720" s="8" t="s">
        <v>22</v>
      </c>
      <c r="C720" s="8" t="str">
        <f>"20190102427"</f>
        <v>20190102427</v>
      </c>
      <c r="D720" s="9">
        <v>65</v>
      </c>
    </row>
    <row r="721" ht="21.95" customHeight="1" spans="1:4">
      <c r="A721" s="8" t="s">
        <v>21</v>
      </c>
      <c r="B721" s="8" t="s">
        <v>22</v>
      </c>
      <c r="C721" s="8" t="str">
        <f>"20190102428"</f>
        <v>20190102428</v>
      </c>
      <c r="D721" s="9">
        <v>66</v>
      </c>
    </row>
    <row r="722" ht="21.95" customHeight="1" spans="1:4">
      <c r="A722" s="8" t="s">
        <v>21</v>
      </c>
      <c r="B722" s="8" t="s">
        <v>22</v>
      </c>
      <c r="C722" s="8" t="str">
        <f>"20190102429"</f>
        <v>20190102429</v>
      </c>
      <c r="D722" s="9">
        <v>65</v>
      </c>
    </row>
    <row r="723" ht="21.95" customHeight="1" spans="1:5">
      <c r="A723" s="8" t="s">
        <v>21</v>
      </c>
      <c r="B723" s="8" t="s">
        <v>22</v>
      </c>
      <c r="C723" s="8" t="str">
        <f>"20190102430"</f>
        <v>20190102430</v>
      </c>
      <c r="D723" s="9">
        <v>74</v>
      </c>
      <c r="E723" s="2" t="s">
        <v>9</v>
      </c>
    </row>
    <row r="724" ht="21.95" customHeight="1" spans="1:4">
      <c r="A724" s="8" t="s">
        <v>21</v>
      </c>
      <c r="B724" s="8" t="s">
        <v>22</v>
      </c>
      <c r="C724" s="8" t="str">
        <f>"20190102501"</f>
        <v>20190102501</v>
      </c>
      <c r="D724" s="9">
        <v>68.5</v>
      </c>
    </row>
    <row r="725" ht="21.95" customHeight="1" spans="1:4">
      <c r="A725" s="8" t="s">
        <v>21</v>
      </c>
      <c r="B725" s="8" t="s">
        <v>22</v>
      </c>
      <c r="C725" s="8" t="str">
        <f>"20190102502"</f>
        <v>20190102502</v>
      </c>
      <c r="D725" s="9">
        <v>68</v>
      </c>
    </row>
    <row r="726" ht="21.95" customHeight="1" spans="1:4">
      <c r="A726" s="8" t="s">
        <v>21</v>
      </c>
      <c r="B726" s="8" t="s">
        <v>22</v>
      </c>
      <c r="C726" s="8" t="str">
        <f>"20190102503"</f>
        <v>20190102503</v>
      </c>
      <c r="D726" s="9">
        <v>62.5</v>
      </c>
    </row>
    <row r="727" ht="21.95" customHeight="1" spans="1:4">
      <c r="A727" s="8" t="s">
        <v>21</v>
      </c>
      <c r="B727" s="8" t="s">
        <v>22</v>
      </c>
      <c r="C727" s="8" t="str">
        <f>"20190102504"</f>
        <v>20190102504</v>
      </c>
      <c r="D727" s="9" t="s">
        <v>10</v>
      </c>
    </row>
    <row r="728" ht="21.95" customHeight="1" spans="1:4">
      <c r="A728" s="8" t="s">
        <v>21</v>
      </c>
      <c r="B728" s="8" t="s">
        <v>22</v>
      </c>
      <c r="C728" s="8" t="str">
        <f>"20190102505"</f>
        <v>20190102505</v>
      </c>
      <c r="D728" s="9">
        <v>67.5</v>
      </c>
    </row>
    <row r="729" ht="21.95" customHeight="1" spans="1:4">
      <c r="A729" s="8" t="s">
        <v>21</v>
      </c>
      <c r="B729" s="8" t="s">
        <v>22</v>
      </c>
      <c r="C729" s="8" t="str">
        <f>"20190102506"</f>
        <v>20190102506</v>
      </c>
      <c r="D729" s="9">
        <v>53.5</v>
      </c>
    </row>
    <row r="730" ht="21.95" customHeight="1" spans="1:4">
      <c r="A730" s="8" t="s">
        <v>21</v>
      </c>
      <c r="B730" s="8" t="s">
        <v>22</v>
      </c>
      <c r="C730" s="8" t="str">
        <f>"20190102507"</f>
        <v>20190102507</v>
      </c>
      <c r="D730" s="9">
        <v>60.5</v>
      </c>
    </row>
    <row r="731" ht="21.95" customHeight="1" spans="1:5">
      <c r="A731" s="8" t="s">
        <v>21</v>
      </c>
      <c r="B731" s="8" t="s">
        <v>22</v>
      </c>
      <c r="C731" s="8" t="str">
        <f>"20190102508"</f>
        <v>20190102508</v>
      </c>
      <c r="D731" s="9">
        <v>74</v>
      </c>
      <c r="E731" s="2" t="s">
        <v>9</v>
      </c>
    </row>
    <row r="732" ht="21.95" customHeight="1" spans="1:4">
      <c r="A732" s="8" t="s">
        <v>21</v>
      </c>
      <c r="B732" s="8" t="s">
        <v>22</v>
      </c>
      <c r="C732" s="8" t="str">
        <f>"20190102509"</f>
        <v>20190102509</v>
      </c>
      <c r="D732" s="9">
        <v>60.5</v>
      </c>
    </row>
    <row r="733" ht="21.95" customHeight="1" spans="1:4">
      <c r="A733" s="8" t="s">
        <v>21</v>
      </c>
      <c r="B733" s="8" t="s">
        <v>22</v>
      </c>
      <c r="C733" s="8" t="str">
        <f>"20190102510"</f>
        <v>20190102510</v>
      </c>
      <c r="D733" s="9">
        <v>73</v>
      </c>
    </row>
    <row r="734" ht="21.95" customHeight="1" spans="1:4">
      <c r="A734" s="8" t="s">
        <v>21</v>
      </c>
      <c r="B734" s="8" t="s">
        <v>22</v>
      </c>
      <c r="C734" s="8" t="str">
        <f>"20190102511"</f>
        <v>20190102511</v>
      </c>
      <c r="D734" s="9">
        <v>71.5</v>
      </c>
    </row>
    <row r="735" ht="21.95" customHeight="1" spans="1:4">
      <c r="A735" s="8" t="s">
        <v>21</v>
      </c>
      <c r="B735" s="8" t="s">
        <v>22</v>
      </c>
      <c r="C735" s="8" t="str">
        <f>"20190102512"</f>
        <v>20190102512</v>
      </c>
      <c r="D735" s="9">
        <v>60.5</v>
      </c>
    </row>
    <row r="736" ht="21.95" customHeight="1" spans="1:4">
      <c r="A736" s="8" t="s">
        <v>21</v>
      </c>
      <c r="B736" s="8" t="s">
        <v>22</v>
      </c>
      <c r="C736" s="8" t="str">
        <f>"20190102513"</f>
        <v>20190102513</v>
      </c>
      <c r="D736" s="9" t="s">
        <v>10</v>
      </c>
    </row>
    <row r="737" ht="21.95" customHeight="1" spans="1:4">
      <c r="A737" s="8" t="s">
        <v>21</v>
      </c>
      <c r="B737" s="8" t="s">
        <v>22</v>
      </c>
      <c r="C737" s="8" t="str">
        <f>"20190102514"</f>
        <v>20190102514</v>
      </c>
      <c r="D737" s="9">
        <v>65</v>
      </c>
    </row>
    <row r="738" ht="21.95" customHeight="1" spans="1:4">
      <c r="A738" s="8" t="s">
        <v>21</v>
      </c>
      <c r="B738" s="8" t="s">
        <v>22</v>
      </c>
      <c r="C738" s="8" t="str">
        <f>"20190102515"</f>
        <v>20190102515</v>
      </c>
      <c r="D738" s="9">
        <v>64.5</v>
      </c>
    </row>
    <row r="739" ht="21.95" customHeight="1" spans="1:4">
      <c r="A739" s="8" t="s">
        <v>21</v>
      </c>
      <c r="B739" s="8" t="s">
        <v>22</v>
      </c>
      <c r="C739" s="8" t="str">
        <f>"20190102516"</f>
        <v>20190102516</v>
      </c>
      <c r="D739" s="9" t="s">
        <v>10</v>
      </c>
    </row>
    <row r="740" ht="21.95" customHeight="1" spans="1:5">
      <c r="A740" s="8" t="s">
        <v>21</v>
      </c>
      <c r="B740" s="8" t="s">
        <v>22</v>
      </c>
      <c r="C740" s="8" t="str">
        <f>"20190102517"</f>
        <v>20190102517</v>
      </c>
      <c r="D740" s="9">
        <v>66.5</v>
      </c>
      <c r="E740" s="10"/>
    </row>
    <row r="741" ht="21.95" customHeight="1" spans="1:5">
      <c r="A741" s="8" t="s">
        <v>21</v>
      </c>
      <c r="B741" s="8" t="s">
        <v>22</v>
      </c>
      <c r="C741" s="8" t="str">
        <f>"20190102518"</f>
        <v>20190102518</v>
      </c>
      <c r="D741" s="9">
        <v>64</v>
      </c>
      <c r="E741" s="10"/>
    </row>
    <row r="742" ht="21.95" customHeight="1" spans="1:5">
      <c r="A742" s="8" t="s">
        <v>21</v>
      </c>
      <c r="B742" s="8" t="s">
        <v>22</v>
      </c>
      <c r="C742" s="8" t="str">
        <f>"20190102519"</f>
        <v>20190102519</v>
      </c>
      <c r="D742" s="9" t="s">
        <v>10</v>
      </c>
      <c r="E742" s="10"/>
    </row>
    <row r="743" ht="21.95" customHeight="1" spans="1:4">
      <c r="A743" s="8" t="s">
        <v>21</v>
      </c>
      <c r="B743" s="8" t="s">
        <v>22</v>
      </c>
      <c r="C743" s="8" t="str">
        <f>"20190102520"</f>
        <v>20190102520</v>
      </c>
      <c r="D743" s="9" t="s">
        <v>10</v>
      </c>
    </row>
    <row r="744" ht="21.95" customHeight="1" spans="1:4">
      <c r="A744" s="8" t="s">
        <v>21</v>
      </c>
      <c r="B744" s="8" t="s">
        <v>22</v>
      </c>
      <c r="C744" s="8" t="str">
        <f>"20190102521"</f>
        <v>20190102521</v>
      </c>
      <c r="D744" s="9">
        <v>66</v>
      </c>
    </row>
    <row r="745" ht="21.95" customHeight="1" spans="1:4">
      <c r="A745" s="8" t="s">
        <v>21</v>
      </c>
      <c r="B745" s="8" t="s">
        <v>22</v>
      </c>
      <c r="C745" s="8" t="str">
        <f>"20190102522"</f>
        <v>20190102522</v>
      </c>
      <c r="D745" s="9">
        <v>66</v>
      </c>
    </row>
    <row r="746" ht="21.95" customHeight="1" spans="1:4">
      <c r="A746" s="8" t="s">
        <v>21</v>
      </c>
      <c r="B746" s="8" t="s">
        <v>22</v>
      </c>
      <c r="C746" s="8" t="str">
        <f>"20190102523"</f>
        <v>20190102523</v>
      </c>
      <c r="D746" s="9">
        <v>65.5</v>
      </c>
    </row>
    <row r="747" ht="21.95" customHeight="1" spans="1:4">
      <c r="A747" s="8" t="s">
        <v>21</v>
      </c>
      <c r="B747" s="8" t="s">
        <v>22</v>
      </c>
      <c r="C747" s="8" t="str">
        <f>"20190102524"</f>
        <v>20190102524</v>
      </c>
      <c r="D747" s="9">
        <v>67.5</v>
      </c>
    </row>
    <row r="748" ht="21.95" customHeight="1" spans="1:4">
      <c r="A748" s="8" t="s">
        <v>21</v>
      </c>
      <c r="B748" s="8" t="s">
        <v>22</v>
      </c>
      <c r="C748" s="8" t="str">
        <f>"20190102525"</f>
        <v>20190102525</v>
      </c>
      <c r="D748" s="9">
        <v>62.5</v>
      </c>
    </row>
    <row r="749" ht="21.95" customHeight="1" spans="1:4">
      <c r="A749" s="8" t="s">
        <v>21</v>
      </c>
      <c r="B749" s="8" t="s">
        <v>22</v>
      </c>
      <c r="C749" s="8" t="str">
        <f>"20190102526"</f>
        <v>20190102526</v>
      </c>
      <c r="D749" s="9">
        <v>64</v>
      </c>
    </row>
    <row r="750" ht="21.95" customHeight="1" spans="1:4">
      <c r="A750" s="8" t="s">
        <v>21</v>
      </c>
      <c r="B750" s="8" t="s">
        <v>22</v>
      </c>
      <c r="C750" s="8" t="str">
        <f>"20190102527"</f>
        <v>20190102527</v>
      </c>
      <c r="D750" s="9" t="s">
        <v>10</v>
      </c>
    </row>
    <row r="751" ht="21.95" customHeight="1" spans="1:4">
      <c r="A751" s="8" t="s">
        <v>21</v>
      </c>
      <c r="B751" s="8" t="s">
        <v>22</v>
      </c>
      <c r="C751" s="8" t="str">
        <f>"20190102528"</f>
        <v>20190102528</v>
      </c>
      <c r="D751" s="9">
        <v>55.5</v>
      </c>
    </row>
    <row r="752" ht="21.95" customHeight="1" spans="1:4">
      <c r="A752" s="8" t="s">
        <v>21</v>
      </c>
      <c r="B752" s="8" t="s">
        <v>22</v>
      </c>
      <c r="C752" s="8" t="str">
        <f>"20190102529"</f>
        <v>20190102529</v>
      </c>
      <c r="D752" s="9" t="s">
        <v>10</v>
      </c>
    </row>
    <row r="753" ht="21.95" customHeight="1" spans="1:4">
      <c r="A753" s="8" t="s">
        <v>21</v>
      </c>
      <c r="B753" s="8" t="s">
        <v>22</v>
      </c>
      <c r="C753" s="8" t="str">
        <f>"20190102530"</f>
        <v>20190102530</v>
      </c>
      <c r="D753" s="9" t="s">
        <v>10</v>
      </c>
    </row>
    <row r="754" ht="21.95" customHeight="1" spans="1:4">
      <c r="A754" s="8" t="s">
        <v>21</v>
      </c>
      <c r="B754" s="8" t="s">
        <v>22</v>
      </c>
      <c r="C754" s="8" t="str">
        <f>"20190102601"</f>
        <v>20190102601</v>
      </c>
      <c r="D754" s="9">
        <v>63</v>
      </c>
    </row>
    <row r="755" ht="21.95" customHeight="1" spans="1:4">
      <c r="A755" s="8" t="s">
        <v>21</v>
      </c>
      <c r="B755" s="8" t="s">
        <v>22</v>
      </c>
      <c r="C755" s="8" t="str">
        <f>"20190102602"</f>
        <v>20190102602</v>
      </c>
      <c r="D755" s="9">
        <v>64</v>
      </c>
    </row>
    <row r="756" ht="21.95" customHeight="1" spans="1:4">
      <c r="A756" s="8" t="s">
        <v>21</v>
      </c>
      <c r="B756" s="8" t="s">
        <v>22</v>
      </c>
      <c r="C756" s="8" t="str">
        <f>"20190102603"</f>
        <v>20190102603</v>
      </c>
      <c r="D756" s="9">
        <v>72</v>
      </c>
    </row>
    <row r="757" ht="21.95" customHeight="1" spans="1:4">
      <c r="A757" s="8" t="s">
        <v>21</v>
      </c>
      <c r="B757" s="8" t="s">
        <v>22</v>
      </c>
      <c r="C757" s="8" t="str">
        <f>"20190102604"</f>
        <v>20190102604</v>
      </c>
      <c r="D757" s="9">
        <v>60</v>
      </c>
    </row>
    <row r="758" ht="21.95" customHeight="1" spans="1:4">
      <c r="A758" s="8" t="s">
        <v>21</v>
      </c>
      <c r="B758" s="8" t="s">
        <v>22</v>
      </c>
      <c r="C758" s="8" t="str">
        <f>"20190102605"</f>
        <v>20190102605</v>
      </c>
      <c r="D758" s="9">
        <v>62</v>
      </c>
    </row>
    <row r="759" ht="21.95" customHeight="1" spans="1:4">
      <c r="A759" s="8" t="s">
        <v>21</v>
      </c>
      <c r="B759" s="8" t="s">
        <v>22</v>
      </c>
      <c r="C759" s="8" t="str">
        <f>"20190102606"</f>
        <v>20190102606</v>
      </c>
      <c r="D759" s="9">
        <v>60</v>
      </c>
    </row>
    <row r="760" ht="21.95" customHeight="1" spans="1:4">
      <c r="A760" s="8" t="s">
        <v>21</v>
      </c>
      <c r="B760" s="8" t="s">
        <v>22</v>
      </c>
      <c r="C760" s="8" t="str">
        <f>"20190102607"</f>
        <v>20190102607</v>
      </c>
      <c r="D760" s="9">
        <v>58</v>
      </c>
    </row>
    <row r="761" ht="21.95" customHeight="1" spans="1:4">
      <c r="A761" s="8" t="s">
        <v>21</v>
      </c>
      <c r="B761" s="8" t="s">
        <v>22</v>
      </c>
      <c r="C761" s="8" t="str">
        <f>"20190102608"</f>
        <v>20190102608</v>
      </c>
      <c r="D761" s="9">
        <v>60.5</v>
      </c>
    </row>
    <row r="762" ht="21.95" customHeight="1" spans="1:4">
      <c r="A762" s="8" t="s">
        <v>21</v>
      </c>
      <c r="B762" s="8" t="s">
        <v>22</v>
      </c>
      <c r="C762" s="8" t="str">
        <f>"20190102609"</f>
        <v>20190102609</v>
      </c>
      <c r="D762" s="9">
        <v>66.5</v>
      </c>
    </row>
    <row r="763" ht="21.95" customHeight="1" spans="1:4">
      <c r="A763" s="8" t="s">
        <v>21</v>
      </c>
      <c r="B763" s="8" t="s">
        <v>22</v>
      </c>
      <c r="C763" s="8" t="str">
        <f>"20190102610"</f>
        <v>20190102610</v>
      </c>
      <c r="D763" s="9">
        <v>64.5</v>
      </c>
    </row>
    <row r="764" ht="21.95" customHeight="1" spans="1:4">
      <c r="A764" s="8" t="s">
        <v>21</v>
      </c>
      <c r="B764" s="8" t="s">
        <v>22</v>
      </c>
      <c r="C764" s="8" t="str">
        <f>"20190102611"</f>
        <v>20190102611</v>
      </c>
      <c r="D764" s="9">
        <v>63.5</v>
      </c>
    </row>
    <row r="765" ht="21.95" customHeight="1" spans="1:4">
      <c r="A765" s="8" t="s">
        <v>21</v>
      </c>
      <c r="B765" s="8" t="s">
        <v>22</v>
      </c>
      <c r="C765" s="8" t="str">
        <f>"20190102612"</f>
        <v>20190102612</v>
      </c>
      <c r="D765" s="9">
        <v>65.5</v>
      </c>
    </row>
    <row r="766" ht="21.95" customHeight="1" spans="1:4">
      <c r="A766" s="8" t="s">
        <v>21</v>
      </c>
      <c r="B766" s="8" t="s">
        <v>22</v>
      </c>
      <c r="C766" s="8" t="str">
        <f>"20190102613"</f>
        <v>20190102613</v>
      </c>
      <c r="D766" s="9" t="s">
        <v>10</v>
      </c>
    </row>
    <row r="767" ht="21.95" customHeight="1" spans="1:4">
      <c r="A767" s="8" t="s">
        <v>21</v>
      </c>
      <c r="B767" s="8" t="s">
        <v>22</v>
      </c>
      <c r="C767" s="8" t="str">
        <f>"20190102614"</f>
        <v>20190102614</v>
      </c>
      <c r="D767" s="9">
        <v>71</v>
      </c>
    </row>
    <row r="768" ht="21.95" customHeight="1" spans="1:4">
      <c r="A768" s="8" t="s">
        <v>21</v>
      </c>
      <c r="B768" s="8" t="s">
        <v>22</v>
      </c>
      <c r="C768" s="8" t="str">
        <f>"20190102615"</f>
        <v>20190102615</v>
      </c>
      <c r="D768" s="9">
        <v>53</v>
      </c>
    </row>
    <row r="769" ht="21.95" customHeight="1" spans="1:4">
      <c r="A769" s="8" t="s">
        <v>21</v>
      </c>
      <c r="B769" s="8" t="s">
        <v>22</v>
      </c>
      <c r="C769" s="8" t="str">
        <f>"20190102616"</f>
        <v>20190102616</v>
      </c>
      <c r="D769" s="9">
        <v>68.5</v>
      </c>
    </row>
    <row r="770" ht="21.95" customHeight="1" spans="1:4">
      <c r="A770" s="8" t="s">
        <v>21</v>
      </c>
      <c r="B770" s="8" t="s">
        <v>22</v>
      </c>
      <c r="C770" s="8" t="str">
        <f>"20190102617"</f>
        <v>20190102617</v>
      </c>
      <c r="D770" s="9">
        <v>64</v>
      </c>
    </row>
    <row r="771" ht="21.95" customHeight="1" spans="1:4">
      <c r="A771" s="8" t="s">
        <v>21</v>
      </c>
      <c r="B771" s="8" t="s">
        <v>22</v>
      </c>
      <c r="C771" s="8" t="str">
        <f>"20190102618"</f>
        <v>20190102618</v>
      </c>
      <c r="D771" s="9">
        <v>68</v>
      </c>
    </row>
    <row r="772" ht="21.95" customHeight="1" spans="1:4">
      <c r="A772" s="8" t="s">
        <v>21</v>
      </c>
      <c r="B772" s="8" t="s">
        <v>22</v>
      </c>
      <c r="C772" s="8" t="str">
        <f>"20190102619"</f>
        <v>20190102619</v>
      </c>
      <c r="D772" s="9">
        <v>59</v>
      </c>
    </row>
    <row r="773" ht="21.95" customHeight="1" spans="1:4">
      <c r="A773" s="8" t="s">
        <v>21</v>
      </c>
      <c r="B773" s="8" t="s">
        <v>22</v>
      </c>
      <c r="C773" s="8" t="str">
        <f>"20190102620"</f>
        <v>20190102620</v>
      </c>
      <c r="D773" s="9">
        <v>71</v>
      </c>
    </row>
    <row r="774" ht="21.95" customHeight="1" spans="1:4">
      <c r="A774" s="8" t="s">
        <v>21</v>
      </c>
      <c r="B774" s="8" t="s">
        <v>22</v>
      </c>
      <c r="C774" s="8" t="str">
        <f>"20190102621"</f>
        <v>20190102621</v>
      </c>
      <c r="D774" s="9">
        <v>70</v>
      </c>
    </row>
    <row r="775" ht="21.95" customHeight="1" spans="1:4">
      <c r="A775" s="8" t="s">
        <v>21</v>
      </c>
      <c r="B775" s="8" t="s">
        <v>22</v>
      </c>
      <c r="C775" s="8" t="str">
        <f>"20190102622"</f>
        <v>20190102622</v>
      </c>
      <c r="D775" s="9">
        <v>62.5</v>
      </c>
    </row>
    <row r="776" ht="21.95" customHeight="1" spans="1:4">
      <c r="A776" s="8" t="s">
        <v>21</v>
      </c>
      <c r="B776" s="8" t="s">
        <v>22</v>
      </c>
      <c r="C776" s="8" t="str">
        <f>"20190102623"</f>
        <v>20190102623</v>
      </c>
      <c r="D776" s="9">
        <v>71</v>
      </c>
    </row>
    <row r="777" ht="21.95" customHeight="1" spans="1:4">
      <c r="A777" s="8" t="s">
        <v>21</v>
      </c>
      <c r="B777" s="8" t="s">
        <v>22</v>
      </c>
      <c r="C777" s="8" t="str">
        <f>"20190102624"</f>
        <v>20190102624</v>
      </c>
      <c r="D777" s="9">
        <v>55.5</v>
      </c>
    </row>
    <row r="778" ht="21.95" customHeight="1" spans="1:4">
      <c r="A778" s="8" t="s">
        <v>21</v>
      </c>
      <c r="B778" s="8" t="s">
        <v>22</v>
      </c>
      <c r="C778" s="8" t="str">
        <f>"20190102625"</f>
        <v>20190102625</v>
      </c>
      <c r="D778" s="9">
        <v>54.5</v>
      </c>
    </row>
    <row r="779" ht="21.95" customHeight="1" spans="1:4">
      <c r="A779" s="8" t="s">
        <v>21</v>
      </c>
      <c r="B779" s="8" t="s">
        <v>22</v>
      </c>
      <c r="C779" s="8" t="str">
        <f>"20190102626"</f>
        <v>20190102626</v>
      </c>
      <c r="D779" s="9">
        <v>68</v>
      </c>
    </row>
    <row r="780" ht="21.95" customHeight="1" spans="1:4">
      <c r="A780" s="8" t="s">
        <v>21</v>
      </c>
      <c r="B780" s="8" t="s">
        <v>22</v>
      </c>
      <c r="C780" s="8" t="str">
        <f>"20190102627"</f>
        <v>20190102627</v>
      </c>
      <c r="D780" s="9">
        <v>58.5</v>
      </c>
    </row>
    <row r="781" ht="21.95" customHeight="1" spans="1:4">
      <c r="A781" s="8" t="s">
        <v>21</v>
      </c>
      <c r="B781" s="8" t="s">
        <v>22</v>
      </c>
      <c r="C781" s="8" t="str">
        <f>"20190102628"</f>
        <v>20190102628</v>
      </c>
      <c r="D781" s="9" t="s">
        <v>10</v>
      </c>
    </row>
    <row r="782" ht="21.95" customHeight="1" spans="1:4">
      <c r="A782" s="8" t="s">
        <v>21</v>
      </c>
      <c r="B782" s="8" t="s">
        <v>22</v>
      </c>
      <c r="C782" s="8" t="str">
        <f>"20190102629"</f>
        <v>20190102629</v>
      </c>
      <c r="D782" s="9">
        <v>65.5</v>
      </c>
    </row>
    <row r="783" ht="21.95" customHeight="1" spans="1:4">
      <c r="A783" s="8" t="s">
        <v>21</v>
      </c>
      <c r="B783" s="8" t="s">
        <v>22</v>
      </c>
      <c r="C783" s="8" t="str">
        <f>"20190102630"</f>
        <v>20190102630</v>
      </c>
      <c r="D783" s="9">
        <v>66.5</v>
      </c>
    </row>
    <row r="784" ht="21.95" customHeight="1" spans="1:4">
      <c r="A784" s="8" t="s">
        <v>21</v>
      </c>
      <c r="B784" s="8" t="s">
        <v>22</v>
      </c>
      <c r="C784" s="8" t="str">
        <f>"20190102701"</f>
        <v>20190102701</v>
      </c>
      <c r="D784" s="9">
        <v>62</v>
      </c>
    </row>
    <row r="785" ht="21.95" customHeight="1" spans="1:4">
      <c r="A785" s="8" t="s">
        <v>21</v>
      </c>
      <c r="B785" s="8" t="s">
        <v>22</v>
      </c>
      <c r="C785" s="8" t="str">
        <f>"20190102702"</f>
        <v>20190102702</v>
      </c>
      <c r="D785" s="9">
        <v>63</v>
      </c>
    </row>
    <row r="786" ht="21.95" customHeight="1" spans="1:4">
      <c r="A786" s="8" t="s">
        <v>21</v>
      </c>
      <c r="B786" s="8" t="s">
        <v>22</v>
      </c>
      <c r="C786" s="8" t="str">
        <f>"20190102703"</f>
        <v>20190102703</v>
      </c>
      <c r="D786" s="9">
        <v>51</v>
      </c>
    </row>
    <row r="787" ht="21.95" customHeight="1" spans="1:4">
      <c r="A787" s="8" t="s">
        <v>21</v>
      </c>
      <c r="B787" s="8" t="s">
        <v>22</v>
      </c>
      <c r="C787" s="8" t="str">
        <f>"20190102704"</f>
        <v>20190102704</v>
      </c>
      <c r="D787" s="9">
        <v>65.5</v>
      </c>
    </row>
    <row r="788" ht="21.95" customHeight="1" spans="1:4">
      <c r="A788" s="8" t="s">
        <v>21</v>
      </c>
      <c r="B788" s="8" t="s">
        <v>22</v>
      </c>
      <c r="C788" s="8" t="str">
        <f>"20190102705"</f>
        <v>20190102705</v>
      </c>
      <c r="D788" s="9">
        <v>70.5</v>
      </c>
    </row>
    <row r="789" ht="21.95" customHeight="1" spans="1:4">
      <c r="A789" s="8" t="s">
        <v>21</v>
      </c>
      <c r="B789" s="8" t="s">
        <v>22</v>
      </c>
      <c r="C789" s="8" t="str">
        <f>"20190102706"</f>
        <v>20190102706</v>
      </c>
      <c r="D789" s="9">
        <v>63</v>
      </c>
    </row>
    <row r="790" ht="21.95" customHeight="1" spans="1:4">
      <c r="A790" s="8" t="s">
        <v>21</v>
      </c>
      <c r="B790" s="8" t="s">
        <v>22</v>
      </c>
      <c r="C790" s="8" t="str">
        <f>"20190102707"</f>
        <v>20190102707</v>
      </c>
      <c r="D790" s="9">
        <v>61.5</v>
      </c>
    </row>
    <row r="791" ht="21.95" customHeight="1" spans="1:4">
      <c r="A791" s="8" t="s">
        <v>21</v>
      </c>
      <c r="B791" s="8" t="s">
        <v>22</v>
      </c>
      <c r="C791" s="8" t="str">
        <f>"20190102708"</f>
        <v>20190102708</v>
      </c>
      <c r="D791" s="9">
        <v>63</v>
      </c>
    </row>
    <row r="792" ht="21.95" customHeight="1" spans="1:4">
      <c r="A792" s="8" t="s">
        <v>21</v>
      </c>
      <c r="B792" s="8" t="s">
        <v>22</v>
      </c>
      <c r="C792" s="8" t="str">
        <f>"20190102709"</f>
        <v>20190102709</v>
      </c>
      <c r="D792" s="9">
        <v>52</v>
      </c>
    </row>
    <row r="793" ht="21.95" customHeight="1" spans="1:4">
      <c r="A793" s="8" t="s">
        <v>21</v>
      </c>
      <c r="B793" s="8" t="s">
        <v>22</v>
      </c>
      <c r="C793" s="8" t="str">
        <f>"20190102710"</f>
        <v>20190102710</v>
      </c>
      <c r="D793" s="9" t="s">
        <v>10</v>
      </c>
    </row>
    <row r="794" ht="21.95" customHeight="1" spans="1:4">
      <c r="A794" s="8" t="s">
        <v>21</v>
      </c>
      <c r="B794" s="8" t="s">
        <v>22</v>
      </c>
      <c r="C794" s="8" t="str">
        <f>"20190102711"</f>
        <v>20190102711</v>
      </c>
      <c r="D794" s="9">
        <v>66</v>
      </c>
    </row>
    <row r="795" ht="21.95" customHeight="1" spans="1:4">
      <c r="A795" s="8" t="s">
        <v>21</v>
      </c>
      <c r="B795" s="8" t="s">
        <v>22</v>
      </c>
      <c r="C795" s="8" t="str">
        <f>"20190102712"</f>
        <v>20190102712</v>
      </c>
      <c r="D795" s="9">
        <v>52</v>
      </c>
    </row>
    <row r="796" ht="21.95" customHeight="1" spans="1:4">
      <c r="A796" s="8" t="s">
        <v>21</v>
      </c>
      <c r="B796" s="8" t="s">
        <v>22</v>
      </c>
      <c r="C796" s="8" t="str">
        <f>"20190102713"</f>
        <v>20190102713</v>
      </c>
      <c r="D796" s="9" t="s">
        <v>10</v>
      </c>
    </row>
    <row r="797" ht="21.95" customHeight="1" spans="1:4">
      <c r="A797" s="8" t="s">
        <v>21</v>
      </c>
      <c r="B797" s="8" t="s">
        <v>22</v>
      </c>
      <c r="C797" s="8" t="str">
        <f>"20190102714"</f>
        <v>20190102714</v>
      </c>
      <c r="D797" s="9" t="s">
        <v>10</v>
      </c>
    </row>
    <row r="798" ht="21.95" customHeight="1" spans="1:4">
      <c r="A798" s="8" t="s">
        <v>21</v>
      </c>
      <c r="B798" s="8" t="s">
        <v>22</v>
      </c>
      <c r="C798" s="8" t="str">
        <f>"20190102715"</f>
        <v>20190102715</v>
      </c>
      <c r="D798" s="9">
        <v>57</v>
      </c>
    </row>
    <row r="799" ht="21.95" customHeight="1" spans="1:4">
      <c r="A799" s="8" t="s">
        <v>21</v>
      </c>
      <c r="B799" s="8" t="s">
        <v>22</v>
      </c>
      <c r="C799" s="8" t="str">
        <f>"20190102716"</f>
        <v>20190102716</v>
      </c>
      <c r="D799" s="9">
        <v>69.5</v>
      </c>
    </row>
    <row r="800" ht="21.95" customHeight="1" spans="1:4">
      <c r="A800" s="8" t="s">
        <v>21</v>
      </c>
      <c r="B800" s="8" t="s">
        <v>22</v>
      </c>
      <c r="C800" s="8" t="str">
        <f>"20190102717"</f>
        <v>20190102717</v>
      </c>
      <c r="D800" s="9">
        <v>69</v>
      </c>
    </row>
    <row r="801" ht="21.95" customHeight="1" spans="1:4">
      <c r="A801" s="8" t="s">
        <v>21</v>
      </c>
      <c r="B801" s="8" t="s">
        <v>22</v>
      </c>
      <c r="C801" s="8" t="str">
        <f>"20190102718"</f>
        <v>20190102718</v>
      </c>
      <c r="D801" s="9">
        <v>57.5</v>
      </c>
    </row>
    <row r="802" ht="21.95" customHeight="1" spans="1:4">
      <c r="A802" s="8" t="s">
        <v>21</v>
      </c>
      <c r="B802" s="8" t="s">
        <v>22</v>
      </c>
      <c r="C802" s="8" t="str">
        <f>"20190102719"</f>
        <v>20190102719</v>
      </c>
      <c r="D802" s="9">
        <v>65</v>
      </c>
    </row>
    <row r="803" ht="21.95" customHeight="1" spans="1:4">
      <c r="A803" s="8" t="s">
        <v>21</v>
      </c>
      <c r="B803" s="8" t="s">
        <v>22</v>
      </c>
      <c r="C803" s="8" t="str">
        <f>"20190102720"</f>
        <v>20190102720</v>
      </c>
      <c r="D803" s="9" t="s">
        <v>10</v>
      </c>
    </row>
    <row r="804" ht="21.95" customHeight="1" spans="1:4">
      <c r="A804" s="8" t="s">
        <v>21</v>
      </c>
      <c r="B804" s="8" t="s">
        <v>22</v>
      </c>
      <c r="C804" s="8" t="str">
        <f>"20190102721"</f>
        <v>20190102721</v>
      </c>
      <c r="D804" s="9">
        <v>64.5</v>
      </c>
    </row>
    <row r="805" ht="21.95" customHeight="1" spans="1:4">
      <c r="A805" s="8" t="s">
        <v>21</v>
      </c>
      <c r="B805" s="8" t="s">
        <v>22</v>
      </c>
      <c r="C805" s="8" t="str">
        <f>"20190102722"</f>
        <v>20190102722</v>
      </c>
      <c r="D805" s="9">
        <v>72</v>
      </c>
    </row>
    <row r="806" ht="21.95" customHeight="1" spans="1:5">
      <c r="A806" s="8" t="s">
        <v>21</v>
      </c>
      <c r="B806" s="8" t="s">
        <v>22</v>
      </c>
      <c r="C806" s="8" t="str">
        <f>"20190102723"</f>
        <v>20190102723</v>
      </c>
      <c r="D806" s="9">
        <v>74</v>
      </c>
      <c r="E806" s="2" t="s">
        <v>9</v>
      </c>
    </row>
    <row r="807" ht="21.95" customHeight="1" spans="1:4">
      <c r="A807" s="8" t="s">
        <v>21</v>
      </c>
      <c r="B807" s="8" t="s">
        <v>22</v>
      </c>
      <c r="C807" s="8" t="str">
        <f>"20190102724"</f>
        <v>20190102724</v>
      </c>
      <c r="D807" s="9" t="s">
        <v>10</v>
      </c>
    </row>
    <row r="808" ht="21.95" customHeight="1" spans="1:4">
      <c r="A808" s="8" t="s">
        <v>21</v>
      </c>
      <c r="B808" s="8" t="s">
        <v>22</v>
      </c>
      <c r="C808" s="8" t="str">
        <f>"20190102725"</f>
        <v>20190102725</v>
      </c>
      <c r="D808" s="9">
        <v>54.5</v>
      </c>
    </row>
    <row r="809" ht="21.95" customHeight="1" spans="1:4">
      <c r="A809" s="8" t="s">
        <v>21</v>
      </c>
      <c r="B809" s="8" t="s">
        <v>22</v>
      </c>
      <c r="C809" s="8" t="str">
        <f>"20190102726"</f>
        <v>20190102726</v>
      </c>
      <c r="D809" s="9">
        <v>64</v>
      </c>
    </row>
    <row r="810" ht="21.95" customHeight="1" spans="1:4">
      <c r="A810" s="8" t="s">
        <v>21</v>
      </c>
      <c r="B810" s="8" t="s">
        <v>22</v>
      </c>
      <c r="C810" s="8" t="str">
        <f>"20190102727"</f>
        <v>20190102727</v>
      </c>
      <c r="D810" s="9">
        <v>69</v>
      </c>
    </row>
    <row r="811" ht="21.95" customHeight="1" spans="1:4">
      <c r="A811" s="8" t="s">
        <v>21</v>
      </c>
      <c r="B811" s="8" t="s">
        <v>22</v>
      </c>
      <c r="C811" s="8" t="str">
        <f>"20190102728"</f>
        <v>20190102728</v>
      </c>
      <c r="D811" s="9">
        <v>63.5</v>
      </c>
    </row>
    <row r="812" ht="21.95" customHeight="1" spans="1:4">
      <c r="A812" s="8" t="s">
        <v>21</v>
      </c>
      <c r="B812" s="8" t="s">
        <v>22</v>
      </c>
      <c r="C812" s="8" t="str">
        <f>"20190102729"</f>
        <v>20190102729</v>
      </c>
      <c r="D812" s="9">
        <v>66</v>
      </c>
    </row>
    <row r="813" ht="21.95" customHeight="1" spans="1:4">
      <c r="A813" s="8" t="s">
        <v>21</v>
      </c>
      <c r="B813" s="8" t="s">
        <v>22</v>
      </c>
      <c r="C813" s="8" t="str">
        <f>"20190102730"</f>
        <v>20190102730</v>
      </c>
      <c r="D813" s="9">
        <v>65.5</v>
      </c>
    </row>
    <row r="814" ht="21.95" customHeight="1" spans="1:4">
      <c r="A814" s="8" t="s">
        <v>21</v>
      </c>
      <c r="B814" s="8" t="s">
        <v>22</v>
      </c>
      <c r="C814" s="8" t="str">
        <f>"20190102801"</f>
        <v>20190102801</v>
      </c>
      <c r="D814" s="9">
        <v>56</v>
      </c>
    </row>
    <row r="815" ht="21.95" customHeight="1" spans="1:4">
      <c r="A815" s="8" t="s">
        <v>21</v>
      </c>
      <c r="B815" s="8" t="s">
        <v>22</v>
      </c>
      <c r="C815" s="8" t="str">
        <f>"20190102802"</f>
        <v>20190102802</v>
      </c>
      <c r="D815" s="9">
        <v>67.5</v>
      </c>
    </row>
    <row r="816" ht="21.95" customHeight="1" spans="1:4">
      <c r="A816" s="8" t="s">
        <v>21</v>
      </c>
      <c r="B816" s="8" t="s">
        <v>22</v>
      </c>
      <c r="C816" s="8" t="str">
        <f>"20190102803"</f>
        <v>20190102803</v>
      </c>
      <c r="D816" s="9">
        <v>60</v>
      </c>
    </row>
    <row r="817" ht="21.95" customHeight="1" spans="1:4">
      <c r="A817" s="8" t="s">
        <v>21</v>
      </c>
      <c r="B817" s="8" t="s">
        <v>22</v>
      </c>
      <c r="C817" s="8" t="str">
        <f>"20190102804"</f>
        <v>20190102804</v>
      </c>
      <c r="D817" s="9">
        <v>64.5</v>
      </c>
    </row>
    <row r="818" ht="21.95" customHeight="1" spans="1:4">
      <c r="A818" s="8" t="s">
        <v>21</v>
      </c>
      <c r="B818" s="8" t="s">
        <v>22</v>
      </c>
      <c r="C818" s="8" t="str">
        <f>"20190102805"</f>
        <v>20190102805</v>
      </c>
      <c r="D818" s="9">
        <v>55.5</v>
      </c>
    </row>
    <row r="819" ht="21.95" customHeight="1" spans="1:4">
      <c r="A819" s="8" t="s">
        <v>21</v>
      </c>
      <c r="B819" s="8" t="s">
        <v>22</v>
      </c>
      <c r="C819" s="8" t="str">
        <f>"20190102806"</f>
        <v>20190102806</v>
      </c>
      <c r="D819" s="9">
        <v>62</v>
      </c>
    </row>
    <row r="820" ht="21.95" customHeight="1" spans="1:4">
      <c r="A820" s="8" t="s">
        <v>21</v>
      </c>
      <c r="B820" s="8" t="s">
        <v>22</v>
      </c>
      <c r="C820" s="8" t="str">
        <f>"20190102807"</f>
        <v>20190102807</v>
      </c>
      <c r="D820" s="9" t="s">
        <v>10</v>
      </c>
    </row>
    <row r="821" ht="21.95" customHeight="1" spans="1:4">
      <c r="A821" s="8" t="s">
        <v>21</v>
      </c>
      <c r="B821" s="8" t="s">
        <v>22</v>
      </c>
      <c r="C821" s="8" t="str">
        <f>"20190102808"</f>
        <v>20190102808</v>
      </c>
      <c r="D821" s="9">
        <v>64</v>
      </c>
    </row>
    <row r="822" ht="21.95" customHeight="1" spans="1:4">
      <c r="A822" s="8" t="s">
        <v>21</v>
      </c>
      <c r="B822" s="8" t="s">
        <v>22</v>
      </c>
      <c r="C822" s="8" t="str">
        <f>"20190102809"</f>
        <v>20190102809</v>
      </c>
      <c r="D822" s="9" t="s">
        <v>10</v>
      </c>
    </row>
    <row r="823" ht="21.95" customHeight="1" spans="1:4">
      <c r="A823" s="8" t="s">
        <v>21</v>
      </c>
      <c r="B823" s="8" t="s">
        <v>22</v>
      </c>
      <c r="C823" s="8" t="str">
        <f>"20190102810"</f>
        <v>20190102810</v>
      </c>
      <c r="D823" s="9">
        <v>62.5</v>
      </c>
    </row>
    <row r="824" ht="21.95" customHeight="1" spans="1:4">
      <c r="A824" s="8" t="s">
        <v>21</v>
      </c>
      <c r="B824" s="8" t="s">
        <v>22</v>
      </c>
      <c r="C824" s="8" t="str">
        <f>"20190102811"</f>
        <v>20190102811</v>
      </c>
      <c r="D824" s="9">
        <v>68.5</v>
      </c>
    </row>
    <row r="825" ht="21.95" customHeight="1" spans="1:4">
      <c r="A825" s="8" t="s">
        <v>21</v>
      </c>
      <c r="B825" s="8" t="s">
        <v>22</v>
      </c>
      <c r="C825" s="8" t="str">
        <f>"20190102812"</f>
        <v>20190102812</v>
      </c>
      <c r="D825" s="9">
        <v>55.5</v>
      </c>
    </row>
    <row r="826" ht="21.95" customHeight="1" spans="1:4">
      <c r="A826" s="8" t="s">
        <v>21</v>
      </c>
      <c r="B826" s="8" t="s">
        <v>22</v>
      </c>
      <c r="C826" s="8" t="str">
        <f>"20190102813"</f>
        <v>20190102813</v>
      </c>
      <c r="D826" s="9">
        <v>58</v>
      </c>
    </row>
    <row r="827" ht="21.95" customHeight="1" spans="1:4">
      <c r="A827" s="8" t="s">
        <v>21</v>
      </c>
      <c r="B827" s="8" t="s">
        <v>22</v>
      </c>
      <c r="C827" s="8" t="str">
        <f>"20190102814"</f>
        <v>20190102814</v>
      </c>
      <c r="D827" s="9">
        <v>64.5</v>
      </c>
    </row>
    <row r="828" ht="21.95" customHeight="1" spans="1:4">
      <c r="A828" s="8" t="s">
        <v>21</v>
      </c>
      <c r="B828" s="8" t="s">
        <v>22</v>
      </c>
      <c r="C828" s="8" t="str">
        <f>"20190102815"</f>
        <v>20190102815</v>
      </c>
      <c r="D828" s="9">
        <v>55</v>
      </c>
    </row>
    <row r="829" ht="21.95" customHeight="1" spans="1:4">
      <c r="A829" s="8" t="s">
        <v>21</v>
      </c>
      <c r="B829" s="8" t="s">
        <v>22</v>
      </c>
      <c r="C829" s="8" t="str">
        <f>"20190102816"</f>
        <v>20190102816</v>
      </c>
      <c r="D829" s="9">
        <v>71</v>
      </c>
    </row>
    <row r="830" ht="21.95" customHeight="1" spans="1:4">
      <c r="A830" s="8" t="s">
        <v>21</v>
      </c>
      <c r="B830" s="8" t="s">
        <v>22</v>
      </c>
      <c r="C830" s="8" t="str">
        <f>"20190102817"</f>
        <v>20190102817</v>
      </c>
      <c r="D830" s="9">
        <v>39</v>
      </c>
    </row>
    <row r="831" ht="21.95" customHeight="1" spans="1:4">
      <c r="A831" s="8" t="s">
        <v>21</v>
      </c>
      <c r="B831" s="8" t="s">
        <v>22</v>
      </c>
      <c r="C831" s="8" t="str">
        <f>"20190102818"</f>
        <v>20190102818</v>
      </c>
      <c r="D831" s="9" t="s">
        <v>10</v>
      </c>
    </row>
    <row r="832" ht="21.95" customHeight="1" spans="1:4">
      <c r="A832" s="8" t="s">
        <v>21</v>
      </c>
      <c r="B832" s="8" t="s">
        <v>22</v>
      </c>
      <c r="C832" s="8" t="str">
        <f>"20190102819"</f>
        <v>20190102819</v>
      </c>
      <c r="D832" s="9">
        <v>67</v>
      </c>
    </row>
    <row r="833" ht="21.95" customHeight="1" spans="1:4">
      <c r="A833" s="8" t="s">
        <v>21</v>
      </c>
      <c r="B833" s="8" t="s">
        <v>22</v>
      </c>
      <c r="C833" s="8" t="str">
        <f>"20190102820"</f>
        <v>20190102820</v>
      </c>
      <c r="D833" s="9">
        <v>68</v>
      </c>
    </row>
    <row r="834" ht="21.95" customHeight="1" spans="1:4">
      <c r="A834" s="8" t="s">
        <v>21</v>
      </c>
      <c r="B834" s="8" t="s">
        <v>22</v>
      </c>
      <c r="C834" s="8" t="str">
        <f>"20190102821"</f>
        <v>20190102821</v>
      </c>
      <c r="D834" s="9">
        <v>64.5</v>
      </c>
    </row>
    <row r="835" ht="21.95" customHeight="1" spans="1:4">
      <c r="A835" s="8" t="s">
        <v>21</v>
      </c>
      <c r="B835" s="8" t="s">
        <v>22</v>
      </c>
      <c r="C835" s="8" t="str">
        <f>"20190102822"</f>
        <v>20190102822</v>
      </c>
      <c r="D835" s="9">
        <v>56.5</v>
      </c>
    </row>
    <row r="836" ht="21.95" customHeight="1" spans="1:4">
      <c r="A836" s="8" t="s">
        <v>21</v>
      </c>
      <c r="B836" s="8" t="s">
        <v>22</v>
      </c>
      <c r="C836" s="8" t="str">
        <f>"20190102823"</f>
        <v>20190102823</v>
      </c>
      <c r="D836" s="9" t="s">
        <v>10</v>
      </c>
    </row>
    <row r="837" ht="21.95" customHeight="1" spans="1:4">
      <c r="A837" s="8" t="s">
        <v>21</v>
      </c>
      <c r="B837" s="8" t="s">
        <v>22</v>
      </c>
      <c r="C837" s="8" t="str">
        <f>"20190102824"</f>
        <v>20190102824</v>
      </c>
      <c r="D837" s="9">
        <v>60.5</v>
      </c>
    </row>
    <row r="838" ht="21.95" customHeight="1" spans="1:4">
      <c r="A838" s="8" t="s">
        <v>21</v>
      </c>
      <c r="B838" s="8" t="s">
        <v>22</v>
      </c>
      <c r="C838" s="8" t="str">
        <f>"20190102825"</f>
        <v>20190102825</v>
      </c>
      <c r="D838" s="9" t="s">
        <v>10</v>
      </c>
    </row>
    <row r="839" ht="21.95" customHeight="1" spans="1:4">
      <c r="A839" s="8" t="s">
        <v>21</v>
      </c>
      <c r="B839" s="8" t="s">
        <v>22</v>
      </c>
      <c r="C839" s="8" t="str">
        <f>"20190102826"</f>
        <v>20190102826</v>
      </c>
      <c r="D839" s="9" t="s">
        <v>10</v>
      </c>
    </row>
    <row r="840" ht="21.95" customHeight="1" spans="1:4">
      <c r="A840" s="8" t="s">
        <v>21</v>
      </c>
      <c r="B840" s="8" t="s">
        <v>22</v>
      </c>
      <c r="C840" s="8" t="str">
        <f>"20190102827"</f>
        <v>20190102827</v>
      </c>
      <c r="D840" s="9">
        <v>67</v>
      </c>
    </row>
    <row r="841" ht="21.95" customHeight="1" spans="1:4">
      <c r="A841" s="8" t="s">
        <v>21</v>
      </c>
      <c r="B841" s="8" t="s">
        <v>23</v>
      </c>
      <c r="C841" s="8" t="str">
        <f>"20190102828"</f>
        <v>20190102828</v>
      </c>
      <c r="D841" s="9">
        <v>65.5</v>
      </c>
    </row>
    <row r="842" ht="21.95" customHeight="1" spans="1:4">
      <c r="A842" s="8" t="s">
        <v>21</v>
      </c>
      <c r="B842" s="8" t="s">
        <v>23</v>
      </c>
      <c r="C842" s="8" t="str">
        <f>"20190102829"</f>
        <v>20190102829</v>
      </c>
      <c r="D842" s="9">
        <v>60</v>
      </c>
    </row>
    <row r="843" ht="21.95" customHeight="1" spans="1:4">
      <c r="A843" s="8" t="s">
        <v>21</v>
      </c>
      <c r="B843" s="8" t="s">
        <v>23</v>
      </c>
      <c r="C843" s="8" t="str">
        <f>"20190102830"</f>
        <v>20190102830</v>
      </c>
      <c r="D843" s="9">
        <v>68</v>
      </c>
    </row>
    <row r="844" ht="21.95" customHeight="1" spans="1:4">
      <c r="A844" s="8" t="s">
        <v>21</v>
      </c>
      <c r="B844" s="8" t="s">
        <v>23</v>
      </c>
      <c r="C844" s="8" t="str">
        <f>"20190102901"</f>
        <v>20190102901</v>
      </c>
      <c r="D844" s="9">
        <v>66</v>
      </c>
    </row>
    <row r="845" ht="21.95" customHeight="1" spans="1:5">
      <c r="A845" s="8" t="s">
        <v>21</v>
      </c>
      <c r="B845" s="8" t="s">
        <v>23</v>
      </c>
      <c r="C845" s="8" t="str">
        <f>"20190102902"</f>
        <v>20190102902</v>
      </c>
      <c r="D845" s="9">
        <v>56</v>
      </c>
      <c r="E845" s="10"/>
    </row>
    <row r="846" ht="21.95" customHeight="1" spans="1:5">
      <c r="A846" s="8" t="s">
        <v>21</v>
      </c>
      <c r="B846" s="8" t="s">
        <v>23</v>
      </c>
      <c r="C846" s="8" t="str">
        <f>"20190102903"</f>
        <v>20190102903</v>
      </c>
      <c r="D846" s="9">
        <v>64.5</v>
      </c>
      <c r="E846" s="10"/>
    </row>
    <row r="847" ht="21.95" customHeight="1" spans="1:5">
      <c r="A847" s="8" t="s">
        <v>21</v>
      </c>
      <c r="B847" s="8" t="s">
        <v>23</v>
      </c>
      <c r="C847" s="8" t="str">
        <f>"20190102904"</f>
        <v>20190102904</v>
      </c>
      <c r="D847" s="9">
        <v>69</v>
      </c>
      <c r="E847" s="10"/>
    </row>
    <row r="848" ht="21.95" customHeight="1" spans="1:5">
      <c r="A848" s="8" t="s">
        <v>21</v>
      </c>
      <c r="B848" s="8" t="s">
        <v>23</v>
      </c>
      <c r="C848" s="8" t="str">
        <f>"20190102905"</f>
        <v>20190102905</v>
      </c>
      <c r="D848" s="9">
        <v>70.5</v>
      </c>
      <c r="E848" s="10"/>
    </row>
    <row r="849" ht="21.95" customHeight="1" spans="1:4">
      <c r="A849" s="8" t="s">
        <v>21</v>
      </c>
      <c r="B849" s="8" t="s">
        <v>23</v>
      </c>
      <c r="C849" s="8" t="str">
        <f>"20190102906"</f>
        <v>20190102906</v>
      </c>
      <c r="D849" s="9">
        <v>60.5</v>
      </c>
    </row>
    <row r="850" ht="21.95" customHeight="1" spans="1:4">
      <c r="A850" s="8" t="s">
        <v>21</v>
      </c>
      <c r="B850" s="8" t="s">
        <v>23</v>
      </c>
      <c r="C850" s="8" t="str">
        <f>"20190102907"</f>
        <v>20190102907</v>
      </c>
      <c r="D850" s="9">
        <v>60.5</v>
      </c>
    </row>
    <row r="851" ht="21.95" customHeight="1" spans="1:5">
      <c r="A851" s="8" t="s">
        <v>21</v>
      </c>
      <c r="B851" s="8" t="s">
        <v>23</v>
      </c>
      <c r="C851" s="8" t="str">
        <f>"20190102908"</f>
        <v>20190102908</v>
      </c>
      <c r="D851" s="9">
        <v>76.5</v>
      </c>
      <c r="E851" s="2" t="s">
        <v>9</v>
      </c>
    </row>
    <row r="852" ht="21.95" customHeight="1" spans="1:4">
      <c r="A852" s="8" t="s">
        <v>21</v>
      </c>
      <c r="B852" s="8" t="s">
        <v>23</v>
      </c>
      <c r="C852" s="8" t="str">
        <f>"20190102909"</f>
        <v>20190102909</v>
      </c>
      <c r="D852" s="9">
        <v>68.5</v>
      </c>
    </row>
    <row r="853" ht="21.95" customHeight="1" spans="1:4">
      <c r="A853" s="8" t="s">
        <v>21</v>
      </c>
      <c r="B853" s="8" t="s">
        <v>23</v>
      </c>
      <c r="C853" s="8" t="str">
        <f>"20190102910"</f>
        <v>20190102910</v>
      </c>
      <c r="D853" s="9">
        <v>61</v>
      </c>
    </row>
    <row r="854" ht="21.95" customHeight="1" spans="1:4">
      <c r="A854" s="8" t="s">
        <v>21</v>
      </c>
      <c r="B854" s="8" t="s">
        <v>23</v>
      </c>
      <c r="C854" s="8" t="str">
        <f>"20190102911"</f>
        <v>20190102911</v>
      </c>
      <c r="D854" s="9">
        <v>71</v>
      </c>
    </row>
    <row r="855" ht="21.95" customHeight="1" spans="1:4">
      <c r="A855" s="8" t="s">
        <v>21</v>
      </c>
      <c r="B855" s="8" t="s">
        <v>23</v>
      </c>
      <c r="C855" s="8" t="str">
        <f>"20190102912"</f>
        <v>20190102912</v>
      </c>
      <c r="D855" s="9" t="s">
        <v>10</v>
      </c>
    </row>
    <row r="856" ht="21.95" customHeight="1" spans="1:4">
      <c r="A856" s="8" t="s">
        <v>21</v>
      </c>
      <c r="B856" s="8" t="s">
        <v>23</v>
      </c>
      <c r="C856" s="8" t="str">
        <f>"20190102913"</f>
        <v>20190102913</v>
      </c>
      <c r="D856" s="9">
        <v>61</v>
      </c>
    </row>
    <row r="857" ht="21.95" customHeight="1" spans="1:4">
      <c r="A857" s="8" t="s">
        <v>21</v>
      </c>
      <c r="B857" s="8" t="s">
        <v>23</v>
      </c>
      <c r="C857" s="8" t="str">
        <f>"20190102914"</f>
        <v>20190102914</v>
      </c>
      <c r="D857" s="9" t="s">
        <v>10</v>
      </c>
    </row>
    <row r="858" ht="21.95" customHeight="1" spans="1:4">
      <c r="A858" s="8" t="s">
        <v>21</v>
      </c>
      <c r="B858" s="8" t="s">
        <v>23</v>
      </c>
      <c r="C858" s="8" t="str">
        <f>"20190102915"</f>
        <v>20190102915</v>
      </c>
      <c r="D858" s="9" t="s">
        <v>10</v>
      </c>
    </row>
    <row r="859" ht="21.95" customHeight="1" spans="1:4">
      <c r="A859" s="8" t="s">
        <v>21</v>
      </c>
      <c r="B859" s="8" t="s">
        <v>23</v>
      </c>
      <c r="C859" s="8" t="str">
        <f>"20190102916"</f>
        <v>20190102916</v>
      </c>
      <c r="D859" s="9">
        <v>59.5</v>
      </c>
    </row>
    <row r="860" ht="21.95" customHeight="1" spans="1:4">
      <c r="A860" s="8" t="s">
        <v>21</v>
      </c>
      <c r="B860" s="8" t="s">
        <v>23</v>
      </c>
      <c r="C860" s="8" t="str">
        <f>"20190102917"</f>
        <v>20190102917</v>
      </c>
      <c r="D860" s="9">
        <v>63</v>
      </c>
    </row>
    <row r="861" ht="21.95" customHeight="1" spans="1:4">
      <c r="A861" s="8" t="s">
        <v>21</v>
      </c>
      <c r="B861" s="8" t="s">
        <v>23</v>
      </c>
      <c r="C861" s="8" t="str">
        <f>"20190102918"</f>
        <v>20190102918</v>
      </c>
      <c r="D861" s="9">
        <v>65</v>
      </c>
    </row>
    <row r="862" ht="21.95" customHeight="1" spans="1:4">
      <c r="A862" s="8" t="s">
        <v>21</v>
      </c>
      <c r="B862" s="8" t="s">
        <v>23</v>
      </c>
      <c r="C862" s="8" t="str">
        <f>"20190102919"</f>
        <v>20190102919</v>
      </c>
      <c r="D862" s="9">
        <v>66.5</v>
      </c>
    </row>
    <row r="863" ht="21.95" customHeight="1" spans="1:5">
      <c r="A863" s="8" t="s">
        <v>21</v>
      </c>
      <c r="B863" s="8" t="s">
        <v>23</v>
      </c>
      <c r="C863" s="8" t="str">
        <f>"20190102920"</f>
        <v>20190102920</v>
      </c>
      <c r="D863" s="9">
        <v>73</v>
      </c>
      <c r="E863" s="2" t="s">
        <v>9</v>
      </c>
    </row>
    <row r="864" ht="21.95" customHeight="1" spans="1:4">
      <c r="A864" s="8" t="s">
        <v>21</v>
      </c>
      <c r="B864" s="8" t="s">
        <v>23</v>
      </c>
      <c r="C864" s="8" t="str">
        <f>"20190102921"</f>
        <v>20190102921</v>
      </c>
      <c r="D864" s="9">
        <v>67</v>
      </c>
    </row>
    <row r="865" ht="21.95" customHeight="1" spans="1:4">
      <c r="A865" s="8" t="s">
        <v>21</v>
      </c>
      <c r="B865" s="8" t="s">
        <v>23</v>
      </c>
      <c r="C865" s="8" t="str">
        <f>"20190102922"</f>
        <v>20190102922</v>
      </c>
      <c r="D865" s="9">
        <v>68</v>
      </c>
    </row>
    <row r="866" ht="21.95" customHeight="1" spans="1:4">
      <c r="A866" s="8" t="s">
        <v>21</v>
      </c>
      <c r="B866" s="8" t="s">
        <v>23</v>
      </c>
      <c r="C866" s="8" t="str">
        <f>"20190102923"</f>
        <v>20190102923</v>
      </c>
      <c r="D866" s="9">
        <v>71.5</v>
      </c>
    </row>
    <row r="867" ht="21.95" customHeight="1" spans="1:4">
      <c r="A867" s="8" t="s">
        <v>21</v>
      </c>
      <c r="B867" s="8" t="s">
        <v>23</v>
      </c>
      <c r="C867" s="8" t="str">
        <f>"20190102924"</f>
        <v>20190102924</v>
      </c>
      <c r="D867" s="9">
        <v>62.5</v>
      </c>
    </row>
    <row r="868" ht="21.95" customHeight="1" spans="1:4">
      <c r="A868" s="8" t="s">
        <v>21</v>
      </c>
      <c r="B868" s="8" t="s">
        <v>23</v>
      </c>
      <c r="C868" s="8" t="str">
        <f>"20190102925"</f>
        <v>20190102925</v>
      </c>
      <c r="D868" s="9">
        <v>71</v>
      </c>
    </row>
    <row r="869" ht="21.95" customHeight="1" spans="1:4">
      <c r="A869" s="8" t="s">
        <v>21</v>
      </c>
      <c r="B869" s="8" t="s">
        <v>23</v>
      </c>
      <c r="C869" s="8" t="str">
        <f>"20190102926"</f>
        <v>20190102926</v>
      </c>
      <c r="D869" s="9">
        <v>57</v>
      </c>
    </row>
    <row r="870" ht="21.95" customHeight="1" spans="1:4">
      <c r="A870" s="8" t="s">
        <v>21</v>
      </c>
      <c r="B870" s="8" t="s">
        <v>23</v>
      </c>
      <c r="C870" s="8" t="str">
        <f>"20190102927"</f>
        <v>20190102927</v>
      </c>
      <c r="D870" s="9">
        <v>59.5</v>
      </c>
    </row>
    <row r="871" ht="21.95" customHeight="1" spans="1:4">
      <c r="A871" s="8" t="s">
        <v>21</v>
      </c>
      <c r="B871" s="8" t="s">
        <v>23</v>
      </c>
      <c r="C871" s="8" t="str">
        <f>"20190102928"</f>
        <v>20190102928</v>
      </c>
      <c r="D871" s="9">
        <v>68</v>
      </c>
    </row>
    <row r="872" ht="21.95" customHeight="1" spans="1:4">
      <c r="A872" s="8" t="s">
        <v>21</v>
      </c>
      <c r="B872" s="8" t="s">
        <v>23</v>
      </c>
      <c r="C872" s="8" t="str">
        <f>"20190102929"</f>
        <v>20190102929</v>
      </c>
      <c r="D872" s="9">
        <v>57.5</v>
      </c>
    </row>
    <row r="873" ht="21.95" customHeight="1" spans="1:4">
      <c r="A873" s="8" t="s">
        <v>21</v>
      </c>
      <c r="B873" s="8" t="s">
        <v>23</v>
      </c>
      <c r="C873" s="8" t="str">
        <f>"20190102930"</f>
        <v>20190102930</v>
      </c>
      <c r="D873" s="9">
        <v>69.5</v>
      </c>
    </row>
    <row r="874" ht="21.95" customHeight="1" spans="1:4">
      <c r="A874" s="8" t="s">
        <v>21</v>
      </c>
      <c r="B874" s="8" t="s">
        <v>23</v>
      </c>
      <c r="C874" s="8" t="str">
        <f>"20190103001"</f>
        <v>20190103001</v>
      </c>
      <c r="D874" s="9">
        <v>64.5</v>
      </c>
    </row>
    <row r="875" ht="21.95" customHeight="1" spans="1:4">
      <c r="A875" s="8" t="s">
        <v>21</v>
      </c>
      <c r="B875" s="8" t="s">
        <v>23</v>
      </c>
      <c r="C875" s="8" t="str">
        <f>"20190103002"</f>
        <v>20190103002</v>
      </c>
      <c r="D875" s="9">
        <v>64.5</v>
      </c>
    </row>
    <row r="876" ht="21.95" customHeight="1" spans="1:4">
      <c r="A876" s="8" t="s">
        <v>21</v>
      </c>
      <c r="B876" s="8" t="s">
        <v>23</v>
      </c>
      <c r="C876" s="8" t="str">
        <f>"20190103003"</f>
        <v>20190103003</v>
      </c>
      <c r="D876" s="9">
        <v>63.5</v>
      </c>
    </row>
    <row r="877" ht="21.95" customHeight="1" spans="1:4">
      <c r="A877" s="8" t="s">
        <v>21</v>
      </c>
      <c r="B877" s="8" t="s">
        <v>23</v>
      </c>
      <c r="C877" s="8" t="str">
        <f>"20190103004"</f>
        <v>20190103004</v>
      </c>
      <c r="D877" s="9">
        <v>56</v>
      </c>
    </row>
    <row r="878" ht="21.95" customHeight="1" spans="1:4">
      <c r="A878" s="8" t="s">
        <v>21</v>
      </c>
      <c r="B878" s="8" t="s">
        <v>23</v>
      </c>
      <c r="C878" s="8" t="str">
        <f>"20190103005"</f>
        <v>20190103005</v>
      </c>
      <c r="D878" s="9">
        <v>58</v>
      </c>
    </row>
    <row r="879" ht="21.95" customHeight="1" spans="1:4">
      <c r="A879" s="8" t="s">
        <v>21</v>
      </c>
      <c r="B879" s="8" t="s">
        <v>23</v>
      </c>
      <c r="C879" s="8" t="str">
        <f>"20190103006"</f>
        <v>20190103006</v>
      </c>
      <c r="D879" s="9">
        <v>68.5</v>
      </c>
    </row>
    <row r="880" ht="21.95" customHeight="1" spans="1:4">
      <c r="A880" s="8" t="s">
        <v>21</v>
      </c>
      <c r="B880" s="8" t="s">
        <v>23</v>
      </c>
      <c r="C880" s="8" t="str">
        <f>"20190103007"</f>
        <v>20190103007</v>
      </c>
      <c r="D880" s="9">
        <v>70</v>
      </c>
    </row>
    <row r="881" ht="21.95" customHeight="1" spans="1:4">
      <c r="A881" s="8" t="s">
        <v>21</v>
      </c>
      <c r="B881" s="8" t="s">
        <v>23</v>
      </c>
      <c r="C881" s="8" t="str">
        <f>"20190103008"</f>
        <v>20190103008</v>
      </c>
      <c r="D881" s="9" t="s">
        <v>10</v>
      </c>
    </row>
    <row r="882" ht="21.95" customHeight="1" spans="1:5">
      <c r="A882" s="8" t="s">
        <v>21</v>
      </c>
      <c r="B882" s="8" t="s">
        <v>23</v>
      </c>
      <c r="C882" s="8" t="str">
        <f>"20190103009"</f>
        <v>20190103009</v>
      </c>
      <c r="D882" s="9">
        <v>74</v>
      </c>
      <c r="E882" s="2" t="s">
        <v>9</v>
      </c>
    </row>
    <row r="883" ht="21.95" customHeight="1" spans="1:5">
      <c r="A883" s="8" t="s">
        <v>21</v>
      </c>
      <c r="B883" s="8" t="s">
        <v>23</v>
      </c>
      <c r="C883" s="8" t="str">
        <f>"20190103010"</f>
        <v>20190103010</v>
      </c>
      <c r="D883" s="9">
        <v>73</v>
      </c>
      <c r="E883" s="2" t="s">
        <v>9</v>
      </c>
    </row>
    <row r="884" ht="21.95" customHeight="1" spans="1:4">
      <c r="A884" s="8" t="s">
        <v>21</v>
      </c>
      <c r="B884" s="8" t="s">
        <v>23</v>
      </c>
      <c r="C884" s="8" t="str">
        <f>"20190103011"</f>
        <v>20190103011</v>
      </c>
      <c r="D884" s="9">
        <v>69</v>
      </c>
    </row>
    <row r="885" ht="21.95" customHeight="1" spans="1:4">
      <c r="A885" s="8" t="s">
        <v>21</v>
      </c>
      <c r="B885" s="8" t="s">
        <v>23</v>
      </c>
      <c r="C885" s="8" t="str">
        <f>"20190103012"</f>
        <v>20190103012</v>
      </c>
      <c r="D885" s="9">
        <v>58.5</v>
      </c>
    </row>
    <row r="886" ht="21.95" customHeight="1" spans="1:4">
      <c r="A886" s="8" t="s">
        <v>21</v>
      </c>
      <c r="B886" s="8" t="s">
        <v>23</v>
      </c>
      <c r="C886" s="8" t="str">
        <f>"20190103013"</f>
        <v>20190103013</v>
      </c>
      <c r="D886" s="9">
        <v>56</v>
      </c>
    </row>
    <row r="887" ht="21.95" customHeight="1" spans="1:4">
      <c r="A887" s="8" t="s">
        <v>21</v>
      </c>
      <c r="B887" s="8" t="s">
        <v>24</v>
      </c>
      <c r="C887" s="8" t="str">
        <f>"20190103014"</f>
        <v>20190103014</v>
      </c>
      <c r="D887" s="9">
        <v>54.5</v>
      </c>
    </row>
    <row r="888" ht="21.95" customHeight="1" spans="1:5">
      <c r="A888" s="8" t="s">
        <v>21</v>
      </c>
      <c r="B888" s="8" t="s">
        <v>24</v>
      </c>
      <c r="C888" s="8" t="str">
        <f>"20190103015"</f>
        <v>20190103015</v>
      </c>
      <c r="D888" s="9">
        <v>73.5</v>
      </c>
      <c r="E888" s="2" t="s">
        <v>9</v>
      </c>
    </row>
    <row r="889" ht="21.95" customHeight="1" spans="1:4">
      <c r="A889" s="8" t="s">
        <v>21</v>
      </c>
      <c r="B889" s="8" t="s">
        <v>24</v>
      </c>
      <c r="C889" s="8" t="str">
        <f>"20190103016"</f>
        <v>20190103016</v>
      </c>
      <c r="D889" s="9" t="s">
        <v>10</v>
      </c>
    </row>
    <row r="890" ht="21.95" customHeight="1" spans="1:4">
      <c r="A890" s="8" t="s">
        <v>21</v>
      </c>
      <c r="B890" s="8" t="s">
        <v>24</v>
      </c>
      <c r="C890" s="8" t="str">
        <f>"20190103017"</f>
        <v>20190103017</v>
      </c>
      <c r="D890" s="9">
        <v>56.5</v>
      </c>
    </row>
    <row r="891" ht="21.95" customHeight="1" spans="1:4">
      <c r="A891" s="8" t="s">
        <v>21</v>
      </c>
      <c r="B891" s="8" t="s">
        <v>24</v>
      </c>
      <c r="C891" s="8" t="str">
        <f>"20190103018"</f>
        <v>20190103018</v>
      </c>
      <c r="D891" s="9">
        <v>64</v>
      </c>
    </row>
    <row r="892" ht="21.95" customHeight="1" spans="1:4">
      <c r="A892" s="8" t="s">
        <v>21</v>
      </c>
      <c r="B892" s="8" t="s">
        <v>24</v>
      </c>
      <c r="C892" s="8" t="str">
        <f>"20190103019"</f>
        <v>20190103019</v>
      </c>
      <c r="D892" s="9">
        <v>57.5</v>
      </c>
    </row>
    <row r="893" ht="21.95" customHeight="1" spans="1:4">
      <c r="A893" s="8" t="s">
        <v>21</v>
      </c>
      <c r="B893" s="8" t="s">
        <v>24</v>
      </c>
      <c r="C893" s="8" t="str">
        <f>"20190103020"</f>
        <v>20190103020</v>
      </c>
      <c r="D893" s="9">
        <v>55</v>
      </c>
    </row>
    <row r="894" ht="21.95" customHeight="1" spans="1:4">
      <c r="A894" s="8" t="s">
        <v>21</v>
      </c>
      <c r="B894" s="8" t="s">
        <v>24</v>
      </c>
      <c r="C894" s="8" t="str">
        <f>"20190103021"</f>
        <v>20190103021</v>
      </c>
      <c r="D894" s="9">
        <v>58</v>
      </c>
    </row>
    <row r="895" ht="21.95" customHeight="1" spans="1:4">
      <c r="A895" s="8" t="s">
        <v>21</v>
      </c>
      <c r="B895" s="8" t="s">
        <v>24</v>
      </c>
      <c r="C895" s="8" t="str">
        <f>"20190103022"</f>
        <v>20190103022</v>
      </c>
      <c r="D895" s="9">
        <v>62.5</v>
      </c>
    </row>
    <row r="896" ht="21.95" customHeight="1" spans="1:4">
      <c r="A896" s="8" t="s">
        <v>21</v>
      </c>
      <c r="B896" s="8" t="s">
        <v>24</v>
      </c>
      <c r="C896" s="8" t="str">
        <f>"20190103023"</f>
        <v>20190103023</v>
      </c>
      <c r="D896" s="9">
        <v>67.5</v>
      </c>
    </row>
    <row r="897" ht="21.95" customHeight="1" spans="1:4">
      <c r="A897" s="8" t="s">
        <v>21</v>
      </c>
      <c r="B897" s="8" t="s">
        <v>24</v>
      </c>
      <c r="C897" s="8" t="str">
        <f>"20190103024"</f>
        <v>20190103024</v>
      </c>
      <c r="D897" s="9">
        <v>59</v>
      </c>
    </row>
    <row r="898" ht="21.95" customHeight="1" spans="1:4">
      <c r="A898" s="8" t="s">
        <v>21</v>
      </c>
      <c r="B898" s="8" t="s">
        <v>24</v>
      </c>
      <c r="C898" s="8" t="str">
        <f>"20190103025"</f>
        <v>20190103025</v>
      </c>
      <c r="D898" s="9">
        <v>55.5</v>
      </c>
    </row>
    <row r="899" ht="21.95" customHeight="1" spans="1:4">
      <c r="A899" s="8" t="s">
        <v>21</v>
      </c>
      <c r="B899" s="8" t="s">
        <v>24</v>
      </c>
      <c r="C899" s="8" t="str">
        <f>"20190103026"</f>
        <v>20190103026</v>
      </c>
      <c r="D899" s="9">
        <v>65</v>
      </c>
    </row>
    <row r="900" ht="21.95" customHeight="1" spans="1:4">
      <c r="A900" s="8" t="s">
        <v>21</v>
      </c>
      <c r="B900" s="8" t="s">
        <v>24</v>
      </c>
      <c r="C900" s="8" t="str">
        <f>"20190103027"</f>
        <v>20190103027</v>
      </c>
      <c r="D900" s="9">
        <v>66</v>
      </c>
    </row>
    <row r="901" ht="21.95" customHeight="1" spans="1:5">
      <c r="A901" s="8" t="s">
        <v>21</v>
      </c>
      <c r="B901" s="8" t="s">
        <v>24</v>
      </c>
      <c r="C901" s="8" t="str">
        <f>"20190103028"</f>
        <v>20190103028</v>
      </c>
      <c r="D901" s="9">
        <v>73</v>
      </c>
      <c r="E901" s="2" t="s">
        <v>9</v>
      </c>
    </row>
    <row r="902" ht="21.95" customHeight="1" spans="1:4">
      <c r="A902" s="8" t="s">
        <v>21</v>
      </c>
      <c r="B902" s="8" t="s">
        <v>24</v>
      </c>
      <c r="C902" s="8" t="str">
        <f>"20190103029"</f>
        <v>20190103029</v>
      </c>
      <c r="D902" s="9">
        <v>55.5</v>
      </c>
    </row>
    <row r="903" ht="21.95" customHeight="1" spans="1:4">
      <c r="A903" s="8" t="s">
        <v>21</v>
      </c>
      <c r="B903" s="8" t="s">
        <v>24</v>
      </c>
      <c r="C903" s="8" t="str">
        <f>"20190103030"</f>
        <v>20190103030</v>
      </c>
      <c r="D903" s="9">
        <v>69.5</v>
      </c>
    </row>
    <row r="904" ht="21.95" customHeight="1" spans="1:4">
      <c r="A904" s="8" t="s">
        <v>21</v>
      </c>
      <c r="B904" s="8" t="s">
        <v>24</v>
      </c>
      <c r="C904" s="8" t="str">
        <f>"20190103101"</f>
        <v>20190103101</v>
      </c>
      <c r="D904" s="9" t="s">
        <v>10</v>
      </c>
    </row>
    <row r="905" ht="21.95" customHeight="1" spans="1:5">
      <c r="A905" s="8" t="s">
        <v>21</v>
      </c>
      <c r="B905" s="8" t="s">
        <v>24</v>
      </c>
      <c r="C905" s="8" t="str">
        <f>"20190103102"</f>
        <v>20190103102</v>
      </c>
      <c r="D905" s="9">
        <v>59.5</v>
      </c>
      <c r="E905" s="10"/>
    </row>
    <row r="906" ht="21.95" customHeight="1" spans="1:5">
      <c r="A906" s="8" t="s">
        <v>21</v>
      </c>
      <c r="B906" s="8" t="s">
        <v>24</v>
      </c>
      <c r="C906" s="8" t="str">
        <f>"20190103103"</f>
        <v>20190103103</v>
      </c>
      <c r="D906" s="9">
        <v>66</v>
      </c>
      <c r="E906" s="10"/>
    </row>
    <row r="907" ht="21.95" customHeight="1" spans="1:5">
      <c r="A907" s="8" t="s">
        <v>21</v>
      </c>
      <c r="B907" s="8" t="s">
        <v>24</v>
      </c>
      <c r="C907" s="8" t="str">
        <f>"20190103104"</f>
        <v>20190103104</v>
      </c>
      <c r="D907" s="9">
        <v>60.5</v>
      </c>
      <c r="E907" s="10"/>
    </row>
    <row r="908" ht="21.95" customHeight="1" spans="1:4">
      <c r="A908" s="8" t="s">
        <v>21</v>
      </c>
      <c r="B908" s="8" t="s">
        <v>24</v>
      </c>
      <c r="C908" s="8" t="str">
        <f>"20190103105"</f>
        <v>20190103105</v>
      </c>
      <c r="D908" s="9">
        <v>64</v>
      </c>
    </row>
    <row r="909" ht="21.95" customHeight="1" spans="1:4">
      <c r="A909" s="8" t="s">
        <v>21</v>
      </c>
      <c r="B909" s="8" t="s">
        <v>24</v>
      </c>
      <c r="C909" s="8" t="str">
        <f>"20190103106"</f>
        <v>20190103106</v>
      </c>
      <c r="D909" s="9">
        <v>68</v>
      </c>
    </row>
    <row r="910" ht="21.95" customHeight="1" spans="1:4">
      <c r="A910" s="8" t="s">
        <v>21</v>
      </c>
      <c r="B910" s="8" t="s">
        <v>24</v>
      </c>
      <c r="C910" s="8" t="str">
        <f>"20190103107"</f>
        <v>20190103107</v>
      </c>
      <c r="D910" s="9">
        <v>67.5</v>
      </c>
    </row>
    <row r="911" ht="21.95" customHeight="1" spans="1:4">
      <c r="A911" s="8" t="s">
        <v>21</v>
      </c>
      <c r="B911" s="8" t="s">
        <v>24</v>
      </c>
      <c r="C911" s="8" t="str">
        <f>"20190103108"</f>
        <v>20190103108</v>
      </c>
      <c r="D911" s="9">
        <v>66.5</v>
      </c>
    </row>
    <row r="912" ht="21.95" customHeight="1" spans="1:4">
      <c r="A912" s="8" t="s">
        <v>21</v>
      </c>
      <c r="B912" s="8" t="s">
        <v>24</v>
      </c>
      <c r="C912" s="8" t="str">
        <f>"20190103109"</f>
        <v>20190103109</v>
      </c>
      <c r="D912" s="9">
        <v>69</v>
      </c>
    </row>
    <row r="913" ht="21.95" customHeight="1" spans="1:4">
      <c r="A913" s="8" t="s">
        <v>21</v>
      </c>
      <c r="B913" s="8" t="s">
        <v>24</v>
      </c>
      <c r="C913" s="8" t="str">
        <f>"20190103110"</f>
        <v>20190103110</v>
      </c>
      <c r="D913" s="9">
        <v>68.5</v>
      </c>
    </row>
    <row r="914" ht="21.95" customHeight="1" spans="1:4">
      <c r="A914" s="8" t="s">
        <v>21</v>
      </c>
      <c r="B914" s="8" t="s">
        <v>24</v>
      </c>
      <c r="C914" s="8" t="str">
        <f>"20190103111"</f>
        <v>20190103111</v>
      </c>
      <c r="D914" s="9">
        <v>53</v>
      </c>
    </row>
    <row r="915" ht="21.95" customHeight="1" spans="1:4">
      <c r="A915" s="8" t="s">
        <v>21</v>
      </c>
      <c r="B915" s="8" t="s">
        <v>24</v>
      </c>
      <c r="C915" s="8" t="str">
        <f>"20190103112"</f>
        <v>20190103112</v>
      </c>
      <c r="D915" s="9">
        <v>72</v>
      </c>
    </row>
    <row r="916" ht="21.95" customHeight="1" spans="1:4">
      <c r="A916" s="8" t="s">
        <v>21</v>
      </c>
      <c r="B916" s="8" t="s">
        <v>24</v>
      </c>
      <c r="C916" s="8" t="str">
        <f>"20190103113"</f>
        <v>20190103113</v>
      </c>
      <c r="D916" s="9">
        <v>70.5</v>
      </c>
    </row>
    <row r="917" ht="21.95" customHeight="1" spans="1:4">
      <c r="A917" s="8" t="s">
        <v>21</v>
      </c>
      <c r="B917" s="8" t="s">
        <v>24</v>
      </c>
      <c r="C917" s="8" t="str">
        <f>"20190103114"</f>
        <v>20190103114</v>
      </c>
      <c r="D917" s="9">
        <v>61</v>
      </c>
    </row>
    <row r="918" ht="21.95" customHeight="1" spans="1:4">
      <c r="A918" s="8" t="s">
        <v>21</v>
      </c>
      <c r="B918" s="8" t="s">
        <v>24</v>
      </c>
      <c r="C918" s="8" t="str">
        <f>"20190103115"</f>
        <v>20190103115</v>
      </c>
      <c r="D918" s="9" t="s">
        <v>10</v>
      </c>
    </row>
    <row r="919" ht="21.95" customHeight="1" spans="1:4">
      <c r="A919" s="8" t="s">
        <v>21</v>
      </c>
      <c r="B919" s="8" t="s">
        <v>24</v>
      </c>
      <c r="C919" s="8" t="str">
        <f>"20190103116"</f>
        <v>20190103116</v>
      </c>
      <c r="D919" s="9">
        <v>59</v>
      </c>
    </row>
    <row r="920" ht="21.95" customHeight="1" spans="1:4">
      <c r="A920" s="8" t="s">
        <v>21</v>
      </c>
      <c r="B920" s="8" t="s">
        <v>24</v>
      </c>
      <c r="C920" s="8" t="str">
        <f>"20190103117"</f>
        <v>20190103117</v>
      </c>
      <c r="D920" s="9">
        <v>67.5</v>
      </c>
    </row>
    <row r="921" ht="21.95" customHeight="1" spans="1:4">
      <c r="A921" s="8" t="s">
        <v>21</v>
      </c>
      <c r="B921" s="8" t="s">
        <v>24</v>
      </c>
      <c r="C921" s="8" t="str">
        <f>"20190103118"</f>
        <v>20190103118</v>
      </c>
      <c r="D921" s="9" t="s">
        <v>10</v>
      </c>
    </row>
    <row r="922" ht="21.95" customHeight="1" spans="1:4">
      <c r="A922" s="8" t="s">
        <v>21</v>
      </c>
      <c r="B922" s="8" t="s">
        <v>24</v>
      </c>
      <c r="C922" s="8" t="str">
        <f>"20190103119"</f>
        <v>20190103119</v>
      </c>
      <c r="D922" s="9">
        <v>69</v>
      </c>
    </row>
    <row r="923" ht="21.95" customHeight="1" spans="1:4">
      <c r="A923" s="8" t="s">
        <v>21</v>
      </c>
      <c r="B923" s="8" t="s">
        <v>24</v>
      </c>
      <c r="C923" s="8" t="str">
        <f>"20190103120"</f>
        <v>20190103120</v>
      </c>
      <c r="D923" s="9" t="s">
        <v>10</v>
      </c>
    </row>
    <row r="924" ht="21.95" customHeight="1" spans="1:4">
      <c r="A924" s="8" t="s">
        <v>21</v>
      </c>
      <c r="B924" s="8" t="s">
        <v>24</v>
      </c>
      <c r="C924" s="8" t="str">
        <f>"20190103121"</f>
        <v>20190103121</v>
      </c>
      <c r="D924" s="9">
        <v>66.5</v>
      </c>
    </row>
    <row r="925" ht="21.95" customHeight="1" spans="1:4">
      <c r="A925" s="8" t="s">
        <v>21</v>
      </c>
      <c r="B925" s="8" t="s">
        <v>24</v>
      </c>
      <c r="C925" s="8" t="str">
        <f>"20190103122"</f>
        <v>20190103122</v>
      </c>
      <c r="D925" s="9" t="s">
        <v>10</v>
      </c>
    </row>
    <row r="926" ht="21.95" customHeight="1" spans="1:4">
      <c r="A926" s="8" t="s">
        <v>21</v>
      </c>
      <c r="B926" s="8" t="s">
        <v>24</v>
      </c>
      <c r="C926" s="8" t="str">
        <f>"20190103123"</f>
        <v>20190103123</v>
      </c>
      <c r="D926" s="9">
        <v>48</v>
      </c>
    </row>
    <row r="927" ht="21.95" customHeight="1" spans="1:4">
      <c r="A927" s="8" t="s">
        <v>21</v>
      </c>
      <c r="B927" s="8" t="s">
        <v>24</v>
      </c>
      <c r="C927" s="8" t="str">
        <f>"20190103124"</f>
        <v>20190103124</v>
      </c>
      <c r="D927" s="9">
        <v>56</v>
      </c>
    </row>
    <row r="928" ht="21.95" customHeight="1" spans="1:4">
      <c r="A928" s="8" t="s">
        <v>21</v>
      </c>
      <c r="B928" s="8" t="s">
        <v>24</v>
      </c>
      <c r="C928" s="8" t="str">
        <f>"20190103125"</f>
        <v>20190103125</v>
      </c>
      <c r="D928" s="9" t="s">
        <v>10</v>
      </c>
    </row>
    <row r="929" ht="21.95" customHeight="1" spans="1:4">
      <c r="A929" s="8" t="s">
        <v>21</v>
      </c>
      <c r="B929" s="8" t="s">
        <v>24</v>
      </c>
      <c r="C929" s="8" t="str">
        <f>"20190103126"</f>
        <v>20190103126</v>
      </c>
      <c r="D929" s="9">
        <v>66.5</v>
      </c>
    </row>
    <row r="930" ht="21.95" customHeight="1" spans="1:4">
      <c r="A930" s="8" t="s">
        <v>21</v>
      </c>
      <c r="B930" s="8" t="s">
        <v>24</v>
      </c>
      <c r="C930" s="8" t="str">
        <f>"20190103127"</f>
        <v>20190103127</v>
      </c>
      <c r="D930" s="9">
        <v>65</v>
      </c>
    </row>
    <row r="931" ht="21.95" customHeight="1" spans="1:4">
      <c r="A931" s="8" t="s">
        <v>21</v>
      </c>
      <c r="B931" s="8" t="s">
        <v>24</v>
      </c>
      <c r="C931" s="8" t="str">
        <f>"20190103128"</f>
        <v>20190103128</v>
      </c>
      <c r="D931" s="9">
        <v>71</v>
      </c>
    </row>
    <row r="932" ht="21.95" customHeight="1" spans="1:4">
      <c r="A932" s="8" t="s">
        <v>21</v>
      </c>
      <c r="B932" s="8" t="s">
        <v>24</v>
      </c>
      <c r="C932" s="8" t="str">
        <f>"20190103129"</f>
        <v>20190103129</v>
      </c>
      <c r="D932" s="9">
        <v>69.5</v>
      </c>
    </row>
    <row r="933" ht="21.95" customHeight="1" spans="1:4">
      <c r="A933" s="8" t="s">
        <v>21</v>
      </c>
      <c r="B933" s="8" t="s">
        <v>24</v>
      </c>
      <c r="C933" s="8" t="str">
        <f>"20190103130"</f>
        <v>20190103130</v>
      </c>
      <c r="D933" s="9">
        <v>58</v>
      </c>
    </row>
    <row r="934" ht="21.95" customHeight="1" spans="1:4">
      <c r="A934" s="8" t="s">
        <v>21</v>
      </c>
      <c r="B934" s="8" t="s">
        <v>24</v>
      </c>
      <c r="C934" s="8" t="str">
        <f>"20190103201"</f>
        <v>20190103201</v>
      </c>
      <c r="D934" s="9" t="s">
        <v>10</v>
      </c>
    </row>
    <row r="935" ht="21.95" customHeight="1" spans="1:4">
      <c r="A935" s="8" t="s">
        <v>21</v>
      </c>
      <c r="B935" s="8" t="s">
        <v>24</v>
      </c>
      <c r="C935" s="8" t="str">
        <f>"20190103202"</f>
        <v>20190103202</v>
      </c>
      <c r="D935" s="9" t="s">
        <v>10</v>
      </c>
    </row>
    <row r="936" ht="21.95" customHeight="1" spans="1:4">
      <c r="A936" s="8" t="s">
        <v>21</v>
      </c>
      <c r="B936" s="8" t="s">
        <v>24</v>
      </c>
      <c r="C936" s="8" t="str">
        <f>"20190103203"</f>
        <v>20190103203</v>
      </c>
      <c r="D936" s="9">
        <v>70</v>
      </c>
    </row>
    <row r="937" ht="21.95" customHeight="1" spans="1:4">
      <c r="A937" s="8" t="s">
        <v>21</v>
      </c>
      <c r="B937" s="8" t="s">
        <v>24</v>
      </c>
      <c r="C937" s="8" t="str">
        <f>"20190103204"</f>
        <v>20190103204</v>
      </c>
      <c r="D937" s="9">
        <v>64.5</v>
      </c>
    </row>
    <row r="938" ht="21.95" customHeight="1" spans="1:4">
      <c r="A938" s="8" t="s">
        <v>21</v>
      </c>
      <c r="B938" s="8" t="s">
        <v>24</v>
      </c>
      <c r="C938" s="8" t="str">
        <f>"20190103205"</f>
        <v>20190103205</v>
      </c>
      <c r="D938" s="9">
        <v>61</v>
      </c>
    </row>
    <row r="939" ht="21.95" customHeight="1" spans="1:4">
      <c r="A939" s="8" t="s">
        <v>21</v>
      </c>
      <c r="B939" s="8" t="s">
        <v>24</v>
      </c>
      <c r="C939" s="8" t="str">
        <f>"20190103206"</f>
        <v>20190103206</v>
      </c>
      <c r="D939" s="9" t="s">
        <v>10</v>
      </c>
    </row>
    <row r="940" ht="21.95" customHeight="1" spans="1:4">
      <c r="A940" s="8" t="s">
        <v>21</v>
      </c>
      <c r="B940" s="8" t="s">
        <v>24</v>
      </c>
      <c r="C940" s="8" t="str">
        <f>"20190103207"</f>
        <v>20190103207</v>
      </c>
      <c r="D940" s="9">
        <v>70</v>
      </c>
    </row>
    <row r="941" ht="21.95" customHeight="1" spans="1:4">
      <c r="A941" s="8" t="s">
        <v>21</v>
      </c>
      <c r="B941" s="8" t="s">
        <v>24</v>
      </c>
      <c r="C941" s="8" t="str">
        <f>"20190103208"</f>
        <v>20190103208</v>
      </c>
      <c r="D941" s="9" t="s">
        <v>10</v>
      </c>
    </row>
    <row r="942" ht="21.95" customHeight="1" spans="1:4">
      <c r="A942" s="8" t="s">
        <v>21</v>
      </c>
      <c r="B942" s="8" t="s">
        <v>24</v>
      </c>
      <c r="C942" s="8" t="str">
        <f>"20190103209"</f>
        <v>20190103209</v>
      </c>
      <c r="D942" s="9" t="s">
        <v>10</v>
      </c>
    </row>
    <row r="943" ht="21.95" customHeight="1" spans="1:4">
      <c r="A943" s="8" t="s">
        <v>21</v>
      </c>
      <c r="B943" s="8" t="s">
        <v>24</v>
      </c>
      <c r="C943" s="8" t="str">
        <f>"20190103210"</f>
        <v>20190103210</v>
      </c>
      <c r="D943" s="9">
        <v>62</v>
      </c>
    </row>
    <row r="944" ht="21.95" customHeight="1" spans="1:4">
      <c r="A944" s="8" t="s">
        <v>21</v>
      </c>
      <c r="B944" s="8" t="s">
        <v>24</v>
      </c>
      <c r="C944" s="8" t="str">
        <f>"20190103211"</f>
        <v>20190103211</v>
      </c>
      <c r="D944" s="9" t="s">
        <v>10</v>
      </c>
    </row>
    <row r="945" ht="21.95" customHeight="1" spans="1:4">
      <c r="A945" s="8" t="s">
        <v>21</v>
      </c>
      <c r="B945" s="8" t="s">
        <v>24</v>
      </c>
      <c r="C945" s="8" t="str">
        <f>"20190103212"</f>
        <v>20190103212</v>
      </c>
      <c r="D945" s="9">
        <v>52</v>
      </c>
    </row>
    <row r="946" ht="21.95" customHeight="1" spans="1:4">
      <c r="A946" s="8" t="s">
        <v>21</v>
      </c>
      <c r="B946" s="8" t="s">
        <v>24</v>
      </c>
      <c r="C946" s="8" t="str">
        <f>"20190103213"</f>
        <v>20190103213</v>
      </c>
      <c r="D946" s="9">
        <v>68.5</v>
      </c>
    </row>
    <row r="947" ht="21.95" customHeight="1" spans="1:4">
      <c r="A947" s="8" t="s">
        <v>21</v>
      </c>
      <c r="B947" s="8" t="s">
        <v>24</v>
      </c>
      <c r="C947" s="8" t="str">
        <f>"20190103214"</f>
        <v>20190103214</v>
      </c>
      <c r="D947" s="9">
        <v>68</v>
      </c>
    </row>
    <row r="948" ht="21.95" customHeight="1" spans="1:4">
      <c r="A948" s="8" t="s">
        <v>21</v>
      </c>
      <c r="B948" s="8" t="s">
        <v>24</v>
      </c>
      <c r="C948" s="8" t="str">
        <f>"20190103215"</f>
        <v>20190103215</v>
      </c>
      <c r="D948" s="9">
        <v>61.5</v>
      </c>
    </row>
    <row r="949" ht="21.95" customHeight="1" spans="1:4">
      <c r="A949" s="8" t="s">
        <v>21</v>
      </c>
      <c r="B949" s="8" t="s">
        <v>24</v>
      </c>
      <c r="C949" s="8" t="str">
        <f>"20190103216"</f>
        <v>20190103216</v>
      </c>
      <c r="D949" s="9">
        <v>54</v>
      </c>
    </row>
    <row r="950" ht="21.95" customHeight="1" spans="1:4">
      <c r="A950" s="8" t="s">
        <v>21</v>
      </c>
      <c r="B950" s="8" t="s">
        <v>24</v>
      </c>
      <c r="C950" s="8" t="str">
        <f>"20190103217"</f>
        <v>20190103217</v>
      </c>
      <c r="D950" s="9">
        <v>58.5</v>
      </c>
    </row>
    <row r="951" ht="21.95" customHeight="1" spans="1:4">
      <c r="A951" s="8" t="s">
        <v>21</v>
      </c>
      <c r="B951" s="8" t="s">
        <v>24</v>
      </c>
      <c r="C951" s="8" t="str">
        <f>"20190103218"</f>
        <v>20190103218</v>
      </c>
      <c r="D951" s="9">
        <v>63</v>
      </c>
    </row>
    <row r="952" ht="21.95" customHeight="1" spans="1:4">
      <c r="A952" s="8" t="s">
        <v>21</v>
      </c>
      <c r="B952" s="8" t="s">
        <v>24</v>
      </c>
      <c r="C952" s="8" t="str">
        <f>"20190103219"</f>
        <v>20190103219</v>
      </c>
      <c r="D952" s="9" t="s">
        <v>10</v>
      </c>
    </row>
    <row r="953" ht="21.95" customHeight="1" spans="1:4">
      <c r="A953" s="8" t="s">
        <v>21</v>
      </c>
      <c r="B953" s="8" t="s">
        <v>24</v>
      </c>
      <c r="C953" s="8" t="str">
        <f>"20190103220"</f>
        <v>20190103220</v>
      </c>
      <c r="D953" s="9">
        <v>65.5</v>
      </c>
    </row>
    <row r="954" ht="21.95" customHeight="1" spans="1:5">
      <c r="A954" s="8" t="s">
        <v>21</v>
      </c>
      <c r="B954" s="8" t="s">
        <v>24</v>
      </c>
      <c r="C954" s="8" t="str">
        <f>"20190103221"</f>
        <v>20190103221</v>
      </c>
      <c r="D954" s="9">
        <v>74</v>
      </c>
      <c r="E954" s="2" t="s">
        <v>9</v>
      </c>
    </row>
    <row r="955" ht="21.95" customHeight="1" spans="1:4">
      <c r="A955" s="8" t="s">
        <v>21</v>
      </c>
      <c r="B955" s="8" t="s">
        <v>24</v>
      </c>
      <c r="C955" s="8" t="str">
        <f>"20190103222"</f>
        <v>20190103222</v>
      </c>
      <c r="D955" s="9" t="s">
        <v>10</v>
      </c>
    </row>
    <row r="956" ht="21.95" customHeight="1" spans="1:4">
      <c r="A956" s="8" t="s">
        <v>21</v>
      </c>
      <c r="B956" s="8" t="s">
        <v>24</v>
      </c>
      <c r="C956" s="8" t="str">
        <f>"20190103223"</f>
        <v>20190103223</v>
      </c>
      <c r="D956" s="9">
        <v>50.5</v>
      </c>
    </row>
    <row r="957" ht="21.95" customHeight="1" spans="1:4">
      <c r="A957" s="8" t="s">
        <v>21</v>
      </c>
      <c r="B957" s="8" t="s">
        <v>24</v>
      </c>
      <c r="C957" s="8" t="str">
        <f>"20190103224"</f>
        <v>20190103224</v>
      </c>
      <c r="D957" s="9" t="s">
        <v>10</v>
      </c>
    </row>
    <row r="958" ht="21.95" customHeight="1" spans="1:4">
      <c r="A958" s="8" t="s">
        <v>21</v>
      </c>
      <c r="B958" s="8" t="s">
        <v>24</v>
      </c>
      <c r="C958" s="8" t="str">
        <f>"20190103225"</f>
        <v>20190103225</v>
      </c>
      <c r="D958" s="9">
        <v>62</v>
      </c>
    </row>
    <row r="959" ht="21.95" customHeight="1" spans="1:4">
      <c r="A959" s="8" t="s">
        <v>21</v>
      </c>
      <c r="B959" s="8" t="s">
        <v>24</v>
      </c>
      <c r="C959" s="8" t="str">
        <f>"20190103226"</f>
        <v>20190103226</v>
      </c>
      <c r="D959" s="9" t="s">
        <v>10</v>
      </c>
    </row>
    <row r="960" ht="21.95" customHeight="1" spans="1:4">
      <c r="A960" s="8" t="s">
        <v>21</v>
      </c>
      <c r="B960" s="8" t="s">
        <v>24</v>
      </c>
      <c r="C960" s="8" t="str">
        <f>"20190103227"</f>
        <v>20190103227</v>
      </c>
      <c r="D960" s="9">
        <v>65</v>
      </c>
    </row>
    <row r="961" ht="21.95" customHeight="1" spans="1:4">
      <c r="A961" s="8" t="s">
        <v>21</v>
      </c>
      <c r="B961" s="8" t="s">
        <v>24</v>
      </c>
      <c r="C961" s="8" t="str">
        <f>"20190103228"</f>
        <v>20190103228</v>
      </c>
      <c r="D961" s="9" t="s">
        <v>10</v>
      </c>
    </row>
    <row r="962" ht="21.95" customHeight="1" spans="1:4">
      <c r="A962" s="8" t="s">
        <v>21</v>
      </c>
      <c r="B962" s="8" t="s">
        <v>25</v>
      </c>
      <c r="C962" s="8" t="str">
        <f>"20190103229"</f>
        <v>20190103229</v>
      </c>
      <c r="D962" s="9">
        <v>60.5</v>
      </c>
    </row>
    <row r="963" ht="21.95" customHeight="1" spans="1:4">
      <c r="A963" s="8" t="s">
        <v>21</v>
      </c>
      <c r="B963" s="8" t="s">
        <v>25</v>
      </c>
      <c r="C963" s="8" t="str">
        <f>"20190103230"</f>
        <v>20190103230</v>
      </c>
      <c r="D963" s="9">
        <v>66</v>
      </c>
    </row>
    <row r="964" ht="21.95" customHeight="1" spans="1:4">
      <c r="A964" s="8" t="s">
        <v>21</v>
      </c>
      <c r="B964" s="8" t="s">
        <v>25</v>
      </c>
      <c r="C964" s="8" t="str">
        <f>"20190103301"</f>
        <v>20190103301</v>
      </c>
      <c r="D964" s="9">
        <v>66</v>
      </c>
    </row>
    <row r="965" ht="21.95" customHeight="1" spans="1:5">
      <c r="A965" s="8" t="s">
        <v>21</v>
      </c>
      <c r="B965" s="8" t="s">
        <v>25</v>
      </c>
      <c r="C965" s="8" t="str">
        <f>"20190103302"</f>
        <v>20190103302</v>
      </c>
      <c r="D965" s="9">
        <v>78.5</v>
      </c>
      <c r="E965" s="2" t="s">
        <v>9</v>
      </c>
    </row>
    <row r="966" ht="21.95" customHeight="1" spans="1:4">
      <c r="A966" s="8" t="s">
        <v>21</v>
      </c>
      <c r="B966" s="8" t="s">
        <v>25</v>
      </c>
      <c r="C966" s="8" t="str">
        <f>"20190103303"</f>
        <v>20190103303</v>
      </c>
      <c r="D966" s="9">
        <v>64</v>
      </c>
    </row>
    <row r="967" ht="21.95" customHeight="1" spans="1:4">
      <c r="A967" s="8" t="s">
        <v>21</v>
      </c>
      <c r="B967" s="8" t="s">
        <v>25</v>
      </c>
      <c r="C967" s="8" t="str">
        <f>"20190103304"</f>
        <v>20190103304</v>
      </c>
      <c r="D967" s="9">
        <v>52.5</v>
      </c>
    </row>
    <row r="968" ht="21.95" customHeight="1" spans="1:4">
      <c r="A968" s="8" t="s">
        <v>21</v>
      </c>
      <c r="B968" s="8" t="s">
        <v>25</v>
      </c>
      <c r="C968" s="8" t="str">
        <f>"20190103305"</f>
        <v>20190103305</v>
      </c>
      <c r="D968" s="9">
        <v>62</v>
      </c>
    </row>
    <row r="969" ht="21.95" customHeight="1" spans="1:4">
      <c r="A969" s="8" t="s">
        <v>21</v>
      </c>
      <c r="B969" s="8" t="s">
        <v>25</v>
      </c>
      <c r="C969" s="8" t="str">
        <f>"20190103306"</f>
        <v>20190103306</v>
      </c>
      <c r="D969" s="9">
        <v>55.5</v>
      </c>
    </row>
    <row r="970" ht="21.95" customHeight="1" spans="1:4">
      <c r="A970" s="8" t="s">
        <v>21</v>
      </c>
      <c r="B970" s="8" t="s">
        <v>25</v>
      </c>
      <c r="C970" s="8" t="str">
        <f>"20190103307"</f>
        <v>20190103307</v>
      </c>
      <c r="D970" s="9" t="s">
        <v>10</v>
      </c>
    </row>
    <row r="971" ht="21.95" customHeight="1" spans="1:4">
      <c r="A971" s="8" t="s">
        <v>21</v>
      </c>
      <c r="B971" s="8" t="s">
        <v>25</v>
      </c>
      <c r="C971" s="8" t="str">
        <f>"20190103308"</f>
        <v>20190103308</v>
      </c>
      <c r="D971" s="9">
        <v>61</v>
      </c>
    </row>
    <row r="972" ht="21.95" customHeight="1" spans="1:4">
      <c r="A972" s="8" t="s">
        <v>21</v>
      </c>
      <c r="B972" s="8" t="s">
        <v>25</v>
      </c>
      <c r="C972" s="8" t="str">
        <f>"20190103309"</f>
        <v>20190103309</v>
      </c>
      <c r="D972" s="9">
        <v>66</v>
      </c>
    </row>
    <row r="973" ht="21.95" customHeight="1" spans="1:4">
      <c r="A973" s="8" t="s">
        <v>21</v>
      </c>
      <c r="B973" s="8" t="s">
        <v>25</v>
      </c>
      <c r="C973" s="8" t="str">
        <f>"20190103310"</f>
        <v>20190103310</v>
      </c>
      <c r="D973" s="9">
        <v>65.5</v>
      </c>
    </row>
    <row r="974" ht="21.95" customHeight="1" spans="1:4">
      <c r="A974" s="8" t="s">
        <v>21</v>
      </c>
      <c r="B974" s="8" t="s">
        <v>25</v>
      </c>
      <c r="C974" s="8" t="str">
        <f>"20190103311"</f>
        <v>20190103311</v>
      </c>
      <c r="D974" s="9" t="s">
        <v>10</v>
      </c>
    </row>
    <row r="975" ht="21.95" customHeight="1" spans="1:5">
      <c r="A975" s="8" t="s">
        <v>21</v>
      </c>
      <c r="B975" s="8" t="s">
        <v>25</v>
      </c>
      <c r="C975" s="8" t="str">
        <f>"20190103312"</f>
        <v>20190103312</v>
      </c>
      <c r="D975" s="9" t="s">
        <v>10</v>
      </c>
      <c r="E975" s="10"/>
    </row>
    <row r="976" ht="21.95" customHeight="1" spans="1:5">
      <c r="A976" s="8" t="s">
        <v>21</v>
      </c>
      <c r="B976" s="8" t="s">
        <v>25</v>
      </c>
      <c r="C976" s="8" t="str">
        <f>"20190103313"</f>
        <v>20190103313</v>
      </c>
      <c r="D976" s="9">
        <v>69.5</v>
      </c>
      <c r="E976" s="2" t="s">
        <v>9</v>
      </c>
    </row>
    <row r="977" ht="21.95" customHeight="1" spans="1:5">
      <c r="A977" s="8" t="s">
        <v>21</v>
      </c>
      <c r="B977" s="8" t="s">
        <v>25</v>
      </c>
      <c r="C977" s="8" t="str">
        <f>"20190103314"</f>
        <v>20190103314</v>
      </c>
      <c r="D977" s="9">
        <v>57</v>
      </c>
      <c r="E977" s="10"/>
    </row>
    <row r="978" ht="21.95" customHeight="1" spans="1:4">
      <c r="A978" s="8" t="s">
        <v>21</v>
      </c>
      <c r="B978" s="8" t="s">
        <v>25</v>
      </c>
      <c r="C978" s="8" t="str">
        <f>"20190103315"</f>
        <v>20190103315</v>
      </c>
      <c r="D978" s="9">
        <v>68</v>
      </c>
    </row>
    <row r="979" ht="21.95" customHeight="1" spans="1:4">
      <c r="A979" s="8" t="s">
        <v>21</v>
      </c>
      <c r="B979" s="8" t="s">
        <v>25</v>
      </c>
      <c r="C979" s="8" t="str">
        <f>"20190103316"</f>
        <v>20190103316</v>
      </c>
      <c r="D979" s="9">
        <v>60</v>
      </c>
    </row>
    <row r="980" ht="21.95" customHeight="1" spans="1:4">
      <c r="A980" s="8" t="s">
        <v>21</v>
      </c>
      <c r="B980" s="8" t="s">
        <v>25</v>
      </c>
      <c r="C980" s="8" t="str">
        <f>"20190103317"</f>
        <v>20190103317</v>
      </c>
      <c r="D980" s="9" t="s">
        <v>10</v>
      </c>
    </row>
    <row r="981" ht="21.95" customHeight="1" spans="1:4">
      <c r="A981" s="8" t="s">
        <v>21</v>
      </c>
      <c r="B981" s="8" t="s">
        <v>25</v>
      </c>
      <c r="C981" s="8" t="str">
        <f>"20190103318"</f>
        <v>20190103318</v>
      </c>
      <c r="D981" s="9" t="s">
        <v>10</v>
      </c>
    </row>
    <row r="982" ht="21.95" customHeight="1" spans="1:4">
      <c r="A982" s="8" t="s">
        <v>21</v>
      </c>
      <c r="B982" s="8" t="s">
        <v>25</v>
      </c>
      <c r="C982" s="8" t="str">
        <f>"20190103319"</f>
        <v>20190103319</v>
      </c>
      <c r="D982" s="9" t="s">
        <v>10</v>
      </c>
    </row>
    <row r="983" ht="21.95" customHeight="1" spans="1:4">
      <c r="A983" s="8" t="s">
        <v>21</v>
      </c>
      <c r="B983" s="8" t="s">
        <v>25</v>
      </c>
      <c r="C983" s="8" t="str">
        <f>"20190103320"</f>
        <v>20190103320</v>
      </c>
      <c r="D983" s="9">
        <v>55</v>
      </c>
    </row>
    <row r="984" ht="21.95" customHeight="1" spans="1:4">
      <c r="A984" s="8" t="s">
        <v>21</v>
      </c>
      <c r="B984" s="8" t="s">
        <v>25</v>
      </c>
      <c r="C984" s="8" t="str">
        <f>"20190103321"</f>
        <v>20190103321</v>
      </c>
      <c r="D984" s="9">
        <v>62.5</v>
      </c>
    </row>
    <row r="985" ht="21.95" customHeight="1" spans="1:4">
      <c r="A985" s="8" t="s">
        <v>21</v>
      </c>
      <c r="B985" s="8" t="s">
        <v>25</v>
      </c>
      <c r="C985" s="8" t="str">
        <f>"20190103322"</f>
        <v>20190103322</v>
      </c>
      <c r="D985" s="9">
        <v>61</v>
      </c>
    </row>
    <row r="986" ht="21.95" customHeight="1" spans="1:4">
      <c r="A986" s="8" t="s">
        <v>21</v>
      </c>
      <c r="B986" s="8" t="s">
        <v>25</v>
      </c>
      <c r="C986" s="8" t="str">
        <f>"20190103323"</f>
        <v>20190103323</v>
      </c>
      <c r="D986" s="9">
        <v>61.5</v>
      </c>
    </row>
    <row r="987" ht="21.95" customHeight="1" spans="1:4">
      <c r="A987" s="8" t="s">
        <v>21</v>
      </c>
      <c r="B987" s="8" t="s">
        <v>25</v>
      </c>
      <c r="C987" s="8" t="str">
        <f>"20190103324"</f>
        <v>20190103324</v>
      </c>
      <c r="D987" s="9" t="s">
        <v>10</v>
      </c>
    </row>
    <row r="988" ht="21.95" customHeight="1" spans="1:4">
      <c r="A988" s="8" t="s">
        <v>21</v>
      </c>
      <c r="B988" s="8" t="s">
        <v>25</v>
      </c>
      <c r="C988" s="8" t="str">
        <f>"20190103325"</f>
        <v>20190103325</v>
      </c>
      <c r="D988" s="9" t="s">
        <v>10</v>
      </c>
    </row>
    <row r="989" ht="21.95" customHeight="1" spans="1:4">
      <c r="A989" s="8" t="s">
        <v>21</v>
      </c>
      <c r="B989" s="8" t="s">
        <v>25</v>
      </c>
      <c r="C989" s="8" t="str">
        <f>"20190103326"</f>
        <v>20190103326</v>
      </c>
      <c r="D989" s="9" t="s">
        <v>10</v>
      </c>
    </row>
    <row r="990" ht="21.95" customHeight="1" spans="1:4">
      <c r="A990" s="8" t="s">
        <v>21</v>
      </c>
      <c r="B990" s="8" t="s">
        <v>25</v>
      </c>
      <c r="C990" s="8" t="str">
        <f>"20190103327"</f>
        <v>20190103327</v>
      </c>
      <c r="D990" s="9" t="s">
        <v>10</v>
      </c>
    </row>
    <row r="991" ht="21.95" customHeight="1" spans="1:4">
      <c r="A991" s="8" t="s">
        <v>21</v>
      </c>
      <c r="B991" s="8" t="s">
        <v>25</v>
      </c>
      <c r="C991" s="8" t="str">
        <f>"20190103328"</f>
        <v>20190103328</v>
      </c>
      <c r="D991" s="9">
        <v>61</v>
      </c>
    </row>
    <row r="992" ht="21.95" customHeight="1" spans="1:4">
      <c r="A992" s="8" t="s">
        <v>21</v>
      </c>
      <c r="B992" s="8" t="s">
        <v>25</v>
      </c>
      <c r="C992" s="8" t="str">
        <f>"20190103329"</f>
        <v>20190103329</v>
      </c>
      <c r="D992" s="9">
        <v>61</v>
      </c>
    </row>
    <row r="993" ht="21.95" customHeight="1" spans="1:5">
      <c r="A993" s="8" t="s">
        <v>21</v>
      </c>
      <c r="B993" s="8" t="s">
        <v>25</v>
      </c>
      <c r="C993" s="8" t="str">
        <f>"20190103330"</f>
        <v>20190103330</v>
      </c>
      <c r="D993" s="9">
        <v>71</v>
      </c>
      <c r="E993" s="2" t="s">
        <v>9</v>
      </c>
    </row>
    <row r="994" ht="21.95" customHeight="1" spans="1:4">
      <c r="A994" s="8" t="s">
        <v>21</v>
      </c>
      <c r="B994" s="8" t="s">
        <v>25</v>
      </c>
      <c r="C994" s="8" t="str">
        <f>"20190103401"</f>
        <v>20190103401</v>
      </c>
      <c r="D994" s="9">
        <v>66</v>
      </c>
    </row>
    <row r="995" ht="21.95" customHeight="1" spans="1:4">
      <c r="A995" s="8" t="s">
        <v>21</v>
      </c>
      <c r="B995" s="8" t="s">
        <v>25</v>
      </c>
      <c r="C995" s="8" t="str">
        <f>"20190103402"</f>
        <v>20190103402</v>
      </c>
      <c r="D995" s="9">
        <v>60.5</v>
      </c>
    </row>
    <row r="996" ht="21.95" customHeight="1" spans="1:4">
      <c r="A996" s="8" t="s">
        <v>21</v>
      </c>
      <c r="B996" s="8" t="s">
        <v>25</v>
      </c>
      <c r="C996" s="8" t="str">
        <f>"20190103403"</f>
        <v>20190103403</v>
      </c>
      <c r="D996" s="9" t="s">
        <v>10</v>
      </c>
    </row>
    <row r="997" ht="21.95" customHeight="1" spans="1:4">
      <c r="A997" s="8" t="s">
        <v>21</v>
      </c>
      <c r="B997" s="8" t="s">
        <v>25</v>
      </c>
      <c r="C997" s="8" t="str">
        <f>"20190103404"</f>
        <v>20190103404</v>
      </c>
      <c r="D997" s="9" t="s">
        <v>10</v>
      </c>
    </row>
    <row r="998" ht="21.95" customHeight="1" spans="1:4">
      <c r="A998" s="8" t="s">
        <v>21</v>
      </c>
      <c r="B998" s="8" t="s">
        <v>25</v>
      </c>
      <c r="C998" s="8" t="str">
        <f>"20190103405"</f>
        <v>20190103405</v>
      </c>
      <c r="D998" s="9" t="s">
        <v>10</v>
      </c>
    </row>
    <row r="999" ht="21.95" customHeight="1" spans="1:4">
      <c r="A999" s="8" t="s">
        <v>21</v>
      </c>
      <c r="B999" s="8" t="s">
        <v>25</v>
      </c>
      <c r="C999" s="8" t="str">
        <f>"20190103406"</f>
        <v>20190103406</v>
      </c>
      <c r="D999" s="9">
        <v>57.5</v>
      </c>
    </row>
    <row r="1000" ht="21.95" customHeight="1" spans="1:4">
      <c r="A1000" s="8" t="s">
        <v>21</v>
      </c>
      <c r="B1000" s="8" t="s">
        <v>25</v>
      </c>
      <c r="C1000" s="8" t="str">
        <f>"20190103407"</f>
        <v>20190103407</v>
      </c>
      <c r="D1000" s="9">
        <v>42</v>
      </c>
    </row>
    <row r="1001" ht="21.95" customHeight="1" spans="1:4">
      <c r="A1001" s="8" t="s">
        <v>26</v>
      </c>
      <c r="B1001" s="8" t="s">
        <v>27</v>
      </c>
      <c r="C1001" s="8" t="str">
        <f>"20190103408"</f>
        <v>20190103408</v>
      </c>
      <c r="D1001" s="9">
        <v>63</v>
      </c>
    </row>
    <row r="1002" ht="21.95" customHeight="1" spans="1:4">
      <c r="A1002" s="8" t="s">
        <v>26</v>
      </c>
      <c r="B1002" s="8" t="s">
        <v>27</v>
      </c>
      <c r="C1002" s="8" t="str">
        <f>"20190103409"</f>
        <v>20190103409</v>
      </c>
      <c r="D1002" s="9">
        <v>62</v>
      </c>
    </row>
    <row r="1003" ht="21.95" customHeight="1" spans="1:4">
      <c r="A1003" s="8" t="s">
        <v>26</v>
      </c>
      <c r="B1003" s="8" t="s">
        <v>27</v>
      </c>
      <c r="C1003" s="8" t="str">
        <f>"20190103410"</f>
        <v>20190103410</v>
      </c>
      <c r="D1003" s="9">
        <v>63</v>
      </c>
    </row>
    <row r="1004" ht="21.95" customHeight="1" spans="1:4">
      <c r="A1004" s="8" t="s">
        <v>26</v>
      </c>
      <c r="B1004" s="8" t="s">
        <v>27</v>
      </c>
      <c r="C1004" s="8" t="str">
        <f>"20190103411"</f>
        <v>20190103411</v>
      </c>
      <c r="D1004" s="9" t="s">
        <v>10</v>
      </c>
    </row>
    <row r="1005" ht="21.95" customHeight="1" spans="1:4">
      <c r="A1005" s="8" t="s">
        <v>26</v>
      </c>
      <c r="B1005" s="8" t="s">
        <v>27</v>
      </c>
      <c r="C1005" s="8" t="str">
        <f>"20190103412"</f>
        <v>20190103412</v>
      </c>
      <c r="D1005" s="9">
        <v>56</v>
      </c>
    </row>
    <row r="1006" ht="21.95" customHeight="1" spans="1:4">
      <c r="A1006" s="8" t="s">
        <v>26</v>
      </c>
      <c r="B1006" s="8" t="s">
        <v>27</v>
      </c>
      <c r="C1006" s="8" t="str">
        <f>"20190103413"</f>
        <v>20190103413</v>
      </c>
      <c r="D1006" s="9">
        <v>62.5</v>
      </c>
    </row>
    <row r="1007" ht="21.95" customHeight="1" spans="1:4">
      <c r="A1007" s="8" t="s">
        <v>26</v>
      </c>
      <c r="B1007" s="8" t="s">
        <v>27</v>
      </c>
      <c r="C1007" s="8" t="str">
        <f>"20190103414"</f>
        <v>20190103414</v>
      </c>
      <c r="D1007" s="9">
        <v>65.5</v>
      </c>
    </row>
    <row r="1008" ht="21.95" customHeight="1" spans="1:4">
      <c r="A1008" s="8" t="s">
        <v>26</v>
      </c>
      <c r="B1008" s="8" t="s">
        <v>27</v>
      </c>
      <c r="C1008" s="8" t="str">
        <f>"20190103415"</f>
        <v>20190103415</v>
      </c>
      <c r="D1008" s="9">
        <v>57.5</v>
      </c>
    </row>
    <row r="1009" ht="21.95" customHeight="1" spans="1:4">
      <c r="A1009" s="8" t="s">
        <v>26</v>
      </c>
      <c r="B1009" s="8" t="s">
        <v>27</v>
      </c>
      <c r="C1009" s="8" t="str">
        <f>"20190103416"</f>
        <v>20190103416</v>
      </c>
      <c r="D1009" s="9">
        <v>68.5</v>
      </c>
    </row>
    <row r="1010" ht="21.95" customHeight="1" spans="1:4">
      <c r="A1010" s="8" t="s">
        <v>26</v>
      </c>
      <c r="B1010" s="8" t="s">
        <v>27</v>
      </c>
      <c r="C1010" s="8" t="str">
        <f>"20190103417"</f>
        <v>20190103417</v>
      </c>
      <c r="D1010" s="9">
        <v>67.5</v>
      </c>
    </row>
    <row r="1011" ht="21.95" customHeight="1" spans="1:4">
      <c r="A1011" s="8" t="s">
        <v>26</v>
      </c>
      <c r="B1011" s="8" t="s">
        <v>27</v>
      </c>
      <c r="C1011" s="8" t="str">
        <f>"20190103418"</f>
        <v>20190103418</v>
      </c>
      <c r="D1011" s="9">
        <v>61.5</v>
      </c>
    </row>
    <row r="1012" ht="21.95" customHeight="1" spans="1:4">
      <c r="A1012" s="8" t="s">
        <v>26</v>
      </c>
      <c r="B1012" s="8" t="s">
        <v>27</v>
      </c>
      <c r="C1012" s="8" t="str">
        <f>"20190103419"</f>
        <v>20190103419</v>
      </c>
      <c r="D1012" s="9">
        <v>68.5</v>
      </c>
    </row>
    <row r="1013" ht="21.95" customHeight="1" spans="1:4">
      <c r="A1013" s="8" t="s">
        <v>26</v>
      </c>
      <c r="B1013" s="8" t="s">
        <v>27</v>
      </c>
      <c r="C1013" s="8" t="str">
        <f>"20190103420"</f>
        <v>20190103420</v>
      </c>
      <c r="D1013" s="9">
        <v>72</v>
      </c>
    </row>
    <row r="1014" ht="21.95" customHeight="1" spans="1:4">
      <c r="A1014" s="8" t="s">
        <v>26</v>
      </c>
      <c r="B1014" s="8" t="s">
        <v>27</v>
      </c>
      <c r="C1014" s="8" t="str">
        <f>"20190103421"</f>
        <v>20190103421</v>
      </c>
      <c r="D1014" s="9">
        <v>68</v>
      </c>
    </row>
    <row r="1015" ht="21.95" customHeight="1" spans="1:4">
      <c r="A1015" s="8" t="s">
        <v>26</v>
      </c>
      <c r="B1015" s="8" t="s">
        <v>27</v>
      </c>
      <c r="C1015" s="8" t="str">
        <f>"20190103422"</f>
        <v>20190103422</v>
      </c>
      <c r="D1015" s="9">
        <v>63</v>
      </c>
    </row>
    <row r="1016" ht="21.95" customHeight="1" spans="1:4">
      <c r="A1016" s="8" t="s">
        <v>26</v>
      </c>
      <c r="B1016" s="8" t="s">
        <v>27</v>
      </c>
      <c r="C1016" s="8" t="str">
        <f>"20190103423"</f>
        <v>20190103423</v>
      </c>
      <c r="D1016" s="9">
        <v>69</v>
      </c>
    </row>
    <row r="1017" ht="21.95" customHeight="1" spans="1:4">
      <c r="A1017" s="8" t="s">
        <v>26</v>
      </c>
      <c r="B1017" s="8" t="s">
        <v>27</v>
      </c>
      <c r="C1017" s="8" t="str">
        <f>"20190103424"</f>
        <v>20190103424</v>
      </c>
      <c r="D1017" s="9">
        <v>63.5</v>
      </c>
    </row>
    <row r="1018" ht="21.95" customHeight="1" spans="1:4">
      <c r="A1018" s="8" t="s">
        <v>26</v>
      </c>
      <c r="B1018" s="8" t="s">
        <v>27</v>
      </c>
      <c r="C1018" s="8" t="str">
        <f>"20190103425"</f>
        <v>20190103425</v>
      </c>
      <c r="D1018" s="9">
        <v>49</v>
      </c>
    </row>
    <row r="1019" ht="21.95" customHeight="1" spans="1:4">
      <c r="A1019" s="8" t="s">
        <v>26</v>
      </c>
      <c r="B1019" s="8" t="s">
        <v>27</v>
      </c>
      <c r="C1019" s="8" t="str">
        <f>"20190103426"</f>
        <v>20190103426</v>
      </c>
      <c r="D1019" s="9">
        <v>58.5</v>
      </c>
    </row>
    <row r="1020" ht="21.95" customHeight="1" spans="1:4">
      <c r="A1020" s="8" t="s">
        <v>26</v>
      </c>
      <c r="B1020" s="8" t="s">
        <v>27</v>
      </c>
      <c r="C1020" s="8" t="str">
        <f>"20190103427"</f>
        <v>20190103427</v>
      </c>
      <c r="D1020" s="9" t="s">
        <v>10</v>
      </c>
    </row>
    <row r="1021" ht="21.95" customHeight="1" spans="1:4">
      <c r="A1021" s="8" t="s">
        <v>26</v>
      </c>
      <c r="B1021" s="8" t="s">
        <v>27</v>
      </c>
      <c r="C1021" s="8" t="str">
        <f>"20190103428"</f>
        <v>20190103428</v>
      </c>
      <c r="D1021" s="9">
        <v>65</v>
      </c>
    </row>
    <row r="1022" ht="21.95" customHeight="1" spans="1:4">
      <c r="A1022" s="8" t="s">
        <v>26</v>
      </c>
      <c r="B1022" s="8" t="s">
        <v>27</v>
      </c>
      <c r="C1022" s="8" t="str">
        <f>"20190103429"</f>
        <v>20190103429</v>
      </c>
      <c r="D1022" s="9">
        <v>67.5</v>
      </c>
    </row>
    <row r="1023" ht="21.95" customHeight="1" spans="1:4">
      <c r="A1023" s="8" t="s">
        <v>26</v>
      </c>
      <c r="B1023" s="8" t="s">
        <v>27</v>
      </c>
      <c r="C1023" s="8" t="str">
        <f>"20190103430"</f>
        <v>20190103430</v>
      </c>
      <c r="D1023" s="9">
        <v>59</v>
      </c>
    </row>
    <row r="1024" ht="21.95" customHeight="1" spans="1:4">
      <c r="A1024" s="8" t="s">
        <v>26</v>
      </c>
      <c r="B1024" s="8" t="s">
        <v>27</v>
      </c>
      <c r="C1024" s="8" t="str">
        <f>"20190103501"</f>
        <v>20190103501</v>
      </c>
      <c r="D1024" s="9">
        <v>70.5</v>
      </c>
    </row>
    <row r="1025" ht="21.95" customHeight="1" spans="1:4">
      <c r="A1025" s="8" t="s">
        <v>26</v>
      </c>
      <c r="B1025" s="8" t="s">
        <v>27</v>
      </c>
      <c r="C1025" s="8" t="str">
        <f>"20190103502"</f>
        <v>20190103502</v>
      </c>
      <c r="D1025" s="9" t="s">
        <v>10</v>
      </c>
    </row>
    <row r="1026" ht="21.95" customHeight="1" spans="1:4">
      <c r="A1026" s="8" t="s">
        <v>26</v>
      </c>
      <c r="B1026" s="8" t="s">
        <v>27</v>
      </c>
      <c r="C1026" s="8" t="str">
        <f>"20190103503"</f>
        <v>20190103503</v>
      </c>
      <c r="D1026" s="9">
        <v>61</v>
      </c>
    </row>
    <row r="1027" ht="21.95" customHeight="1" spans="1:4">
      <c r="A1027" s="8" t="s">
        <v>26</v>
      </c>
      <c r="B1027" s="8" t="s">
        <v>27</v>
      </c>
      <c r="C1027" s="8" t="str">
        <f>"20190103504"</f>
        <v>20190103504</v>
      </c>
      <c r="D1027" s="9">
        <v>72.5</v>
      </c>
    </row>
    <row r="1028" ht="21.95" customHeight="1" spans="1:4">
      <c r="A1028" s="8" t="s">
        <v>26</v>
      </c>
      <c r="B1028" s="8" t="s">
        <v>27</v>
      </c>
      <c r="C1028" s="8" t="str">
        <f>"20190103505"</f>
        <v>20190103505</v>
      </c>
      <c r="D1028" s="9">
        <v>68.5</v>
      </c>
    </row>
    <row r="1029" ht="21.95" customHeight="1" spans="1:4">
      <c r="A1029" s="8" t="s">
        <v>26</v>
      </c>
      <c r="B1029" s="8" t="s">
        <v>27</v>
      </c>
      <c r="C1029" s="8" t="str">
        <f>"20190103506"</f>
        <v>20190103506</v>
      </c>
      <c r="D1029" s="9">
        <v>59.5</v>
      </c>
    </row>
    <row r="1030" ht="21.95" customHeight="1" spans="1:4">
      <c r="A1030" s="8" t="s">
        <v>26</v>
      </c>
      <c r="B1030" s="8" t="s">
        <v>27</v>
      </c>
      <c r="C1030" s="8" t="str">
        <f>"20190103507"</f>
        <v>20190103507</v>
      </c>
      <c r="D1030" s="9">
        <v>67.5</v>
      </c>
    </row>
    <row r="1031" ht="21.95" customHeight="1" spans="1:4">
      <c r="A1031" s="8" t="s">
        <v>26</v>
      </c>
      <c r="B1031" s="8" t="s">
        <v>27</v>
      </c>
      <c r="C1031" s="8" t="str">
        <f>"20190103508"</f>
        <v>20190103508</v>
      </c>
      <c r="D1031" s="9">
        <v>69</v>
      </c>
    </row>
    <row r="1032" ht="21.95" customHeight="1" spans="1:4">
      <c r="A1032" s="8" t="s">
        <v>26</v>
      </c>
      <c r="B1032" s="8" t="s">
        <v>27</v>
      </c>
      <c r="C1032" s="8" t="str">
        <f>"20190103509"</f>
        <v>20190103509</v>
      </c>
      <c r="D1032" s="9">
        <v>68.5</v>
      </c>
    </row>
    <row r="1033" ht="21.95" customHeight="1" spans="1:4">
      <c r="A1033" s="8" t="s">
        <v>26</v>
      </c>
      <c r="B1033" s="8" t="s">
        <v>27</v>
      </c>
      <c r="C1033" s="8" t="str">
        <f>"20190103510"</f>
        <v>20190103510</v>
      </c>
      <c r="D1033" s="9">
        <v>60.5</v>
      </c>
    </row>
    <row r="1034" ht="21.95" customHeight="1" spans="1:4">
      <c r="A1034" s="8" t="s">
        <v>26</v>
      </c>
      <c r="B1034" s="8" t="s">
        <v>27</v>
      </c>
      <c r="C1034" s="8" t="str">
        <f>"20190103511"</f>
        <v>20190103511</v>
      </c>
      <c r="D1034" s="9">
        <v>58.5</v>
      </c>
    </row>
    <row r="1035" ht="21.95" customHeight="1" spans="1:5">
      <c r="A1035" s="8" t="s">
        <v>26</v>
      </c>
      <c r="B1035" s="8" t="s">
        <v>27</v>
      </c>
      <c r="C1035" s="8" t="str">
        <f>"20190103512"</f>
        <v>20190103512</v>
      </c>
      <c r="D1035" s="9">
        <v>59</v>
      </c>
      <c r="E1035" s="10"/>
    </row>
    <row r="1036" ht="21.95" customHeight="1" spans="1:5">
      <c r="A1036" s="8" t="s">
        <v>26</v>
      </c>
      <c r="B1036" s="8" t="s">
        <v>27</v>
      </c>
      <c r="C1036" s="8" t="str">
        <f>"20190103513"</f>
        <v>20190103513</v>
      </c>
      <c r="D1036" s="9">
        <v>71.5</v>
      </c>
      <c r="E1036" s="10"/>
    </row>
    <row r="1037" ht="21.95" customHeight="1" spans="1:5">
      <c r="A1037" s="8" t="s">
        <v>26</v>
      </c>
      <c r="B1037" s="8" t="s">
        <v>27</v>
      </c>
      <c r="C1037" s="8" t="str">
        <f>"20190103514"</f>
        <v>20190103514</v>
      </c>
      <c r="D1037" s="9">
        <v>63</v>
      </c>
      <c r="E1037" s="10"/>
    </row>
    <row r="1038" ht="21.95" customHeight="1" spans="1:4">
      <c r="A1038" s="8" t="s">
        <v>26</v>
      </c>
      <c r="B1038" s="8" t="s">
        <v>27</v>
      </c>
      <c r="C1038" s="8" t="str">
        <f>"20190103515"</f>
        <v>20190103515</v>
      </c>
      <c r="D1038" s="9">
        <v>63</v>
      </c>
    </row>
    <row r="1039" ht="21.95" customHeight="1" spans="1:4">
      <c r="A1039" s="8" t="s">
        <v>26</v>
      </c>
      <c r="B1039" s="8" t="s">
        <v>27</v>
      </c>
      <c r="C1039" s="8" t="str">
        <f>"20190103516"</f>
        <v>20190103516</v>
      </c>
      <c r="D1039" s="9">
        <v>67</v>
      </c>
    </row>
    <row r="1040" ht="21.95" customHeight="1" spans="1:4">
      <c r="A1040" s="8" t="s">
        <v>26</v>
      </c>
      <c r="B1040" s="8" t="s">
        <v>27</v>
      </c>
      <c r="C1040" s="8" t="str">
        <f>"20190103517"</f>
        <v>20190103517</v>
      </c>
      <c r="D1040" s="9">
        <v>67.5</v>
      </c>
    </row>
    <row r="1041" ht="21.95" customHeight="1" spans="1:4">
      <c r="A1041" s="8" t="s">
        <v>26</v>
      </c>
      <c r="B1041" s="8" t="s">
        <v>27</v>
      </c>
      <c r="C1041" s="8" t="str">
        <f>"20190103518"</f>
        <v>20190103518</v>
      </c>
      <c r="D1041" s="9">
        <v>64</v>
      </c>
    </row>
    <row r="1042" ht="21.95" customHeight="1" spans="1:4">
      <c r="A1042" s="8" t="s">
        <v>26</v>
      </c>
      <c r="B1042" s="8" t="s">
        <v>27</v>
      </c>
      <c r="C1042" s="8" t="str">
        <f>"20190103519"</f>
        <v>20190103519</v>
      </c>
      <c r="D1042" s="9">
        <v>66.5</v>
      </c>
    </row>
    <row r="1043" ht="21.95" customHeight="1" spans="1:5">
      <c r="A1043" s="8" t="s">
        <v>26</v>
      </c>
      <c r="B1043" s="8" t="s">
        <v>27</v>
      </c>
      <c r="C1043" s="8" t="str">
        <f>"20190103520"</f>
        <v>20190103520</v>
      </c>
      <c r="D1043" s="9">
        <v>74</v>
      </c>
      <c r="E1043" s="2" t="s">
        <v>9</v>
      </c>
    </row>
    <row r="1044" ht="21.95" customHeight="1" spans="1:4">
      <c r="A1044" s="8" t="s">
        <v>26</v>
      </c>
      <c r="B1044" s="8" t="s">
        <v>27</v>
      </c>
      <c r="C1044" s="8" t="str">
        <f>"20190103521"</f>
        <v>20190103521</v>
      </c>
      <c r="D1044" s="9">
        <v>72</v>
      </c>
    </row>
    <row r="1045" ht="21.95" customHeight="1" spans="1:4">
      <c r="A1045" s="8" t="s">
        <v>26</v>
      </c>
      <c r="B1045" s="8" t="s">
        <v>27</v>
      </c>
      <c r="C1045" s="8" t="str">
        <f>"20190103522"</f>
        <v>20190103522</v>
      </c>
      <c r="D1045" s="9" t="s">
        <v>10</v>
      </c>
    </row>
    <row r="1046" ht="21.95" customHeight="1" spans="1:4">
      <c r="A1046" s="8" t="s">
        <v>26</v>
      </c>
      <c r="B1046" s="8" t="s">
        <v>27</v>
      </c>
      <c r="C1046" s="8" t="str">
        <f>"20190103523"</f>
        <v>20190103523</v>
      </c>
      <c r="D1046" s="9" t="s">
        <v>10</v>
      </c>
    </row>
    <row r="1047" ht="21.95" customHeight="1" spans="1:4">
      <c r="A1047" s="8" t="s">
        <v>26</v>
      </c>
      <c r="B1047" s="8" t="s">
        <v>27</v>
      </c>
      <c r="C1047" s="8" t="str">
        <f>"20190103524"</f>
        <v>20190103524</v>
      </c>
      <c r="D1047" s="9">
        <v>64.5</v>
      </c>
    </row>
    <row r="1048" ht="21.95" customHeight="1" spans="1:4">
      <c r="A1048" s="8" t="s">
        <v>26</v>
      </c>
      <c r="B1048" s="8" t="s">
        <v>27</v>
      </c>
      <c r="C1048" s="8" t="str">
        <f>"20190103525"</f>
        <v>20190103525</v>
      </c>
      <c r="D1048" s="9" t="s">
        <v>10</v>
      </c>
    </row>
    <row r="1049" ht="21.95" customHeight="1" spans="1:4">
      <c r="A1049" s="8" t="s">
        <v>26</v>
      </c>
      <c r="B1049" s="8" t="s">
        <v>27</v>
      </c>
      <c r="C1049" s="8" t="str">
        <f>"20190103526"</f>
        <v>20190103526</v>
      </c>
      <c r="D1049" s="9">
        <v>63.5</v>
      </c>
    </row>
    <row r="1050" ht="21.95" customHeight="1" spans="1:4">
      <c r="A1050" s="8" t="s">
        <v>26</v>
      </c>
      <c r="B1050" s="8" t="s">
        <v>27</v>
      </c>
      <c r="C1050" s="8" t="str">
        <f>"20190103527"</f>
        <v>20190103527</v>
      </c>
      <c r="D1050" s="9">
        <v>69.5</v>
      </c>
    </row>
    <row r="1051" ht="21.95" customHeight="1" spans="1:4">
      <c r="A1051" s="8" t="s">
        <v>26</v>
      </c>
      <c r="B1051" s="8" t="s">
        <v>27</v>
      </c>
      <c r="C1051" s="8" t="str">
        <f>"20190103528"</f>
        <v>20190103528</v>
      </c>
      <c r="D1051" s="9">
        <v>71</v>
      </c>
    </row>
    <row r="1052" ht="21.95" customHeight="1" spans="1:4">
      <c r="A1052" s="8" t="s">
        <v>26</v>
      </c>
      <c r="B1052" s="8" t="s">
        <v>27</v>
      </c>
      <c r="C1052" s="8" t="str">
        <f>"20190103529"</f>
        <v>20190103529</v>
      </c>
      <c r="D1052" s="9">
        <v>60.5</v>
      </c>
    </row>
    <row r="1053" ht="21.95" customHeight="1" spans="1:4">
      <c r="A1053" s="8" t="s">
        <v>26</v>
      </c>
      <c r="B1053" s="8" t="s">
        <v>27</v>
      </c>
      <c r="C1053" s="8" t="str">
        <f>"20190103530"</f>
        <v>20190103530</v>
      </c>
      <c r="D1053" s="9">
        <v>65.5</v>
      </c>
    </row>
    <row r="1054" ht="21.95" customHeight="1" spans="1:4">
      <c r="A1054" s="8" t="s">
        <v>26</v>
      </c>
      <c r="B1054" s="8" t="s">
        <v>27</v>
      </c>
      <c r="C1054" s="8" t="str">
        <f>"20190103601"</f>
        <v>20190103601</v>
      </c>
      <c r="D1054" s="9" t="s">
        <v>10</v>
      </c>
    </row>
    <row r="1055" ht="21.95" customHeight="1" spans="1:4">
      <c r="A1055" s="8" t="s">
        <v>26</v>
      </c>
      <c r="B1055" s="8" t="s">
        <v>27</v>
      </c>
      <c r="C1055" s="8" t="str">
        <f>"20190103602"</f>
        <v>20190103602</v>
      </c>
      <c r="D1055" s="9">
        <v>62.5</v>
      </c>
    </row>
    <row r="1056" ht="21.95" customHeight="1" spans="1:4">
      <c r="A1056" s="8" t="s">
        <v>26</v>
      </c>
      <c r="B1056" s="8" t="s">
        <v>27</v>
      </c>
      <c r="C1056" s="8" t="str">
        <f>"20190103603"</f>
        <v>20190103603</v>
      </c>
      <c r="D1056" s="9" t="s">
        <v>10</v>
      </c>
    </row>
    <row r="1057" ht="21.95" customHeight="1" spans="1:4">
      <c r="A1057" s="8" t="s">
        <v>26</v>
      </c>
      <c r="B1057" s="8" t="s">
        <v>27</v>
      </c>
      <c r="C1057" s="8" t="str">
        <f>"20190103604"</f>
        <v>20190103604</v>
      </c>
      <c r="D1057" s="9">
        <v>64</v>
      </c>
    </row>
    <row r="1058" ht="21.95" customHeight="1" spans="1:5">
      <c r="A1058" s="8" t="s">
        <v>26</v>
      </c>
      <c r="B1058" s="8" t="s">
        <v>27</v>
      </c>
      <c r="C1058" s="8" t="str">
        <f>"20190103605"</f>
        <v>20190103605</v>
      </c>
      <c r="D1058" s="9">
        <v>74</v>
      </c>
      <c r="E1058" s="2" t="s">
        <v>9</v>
      </c>
    </row>
    <row r="1059" ht="21.95" customHeight="1" spans="1:4">
      <c r="A1059" s="8" t="s">
        <v>26</v>
      </c>
      <c r="B1059" s="8" t="s">
        <v>27</v>
      </c>
      <c r="C1059" s="8" t="str">
        <f>"20190103606"</f>
        <v>20190103606</v>
      </c>
      <c r="D1059" s="9">
        <v>49</v>
      </c>
    </row>
    <row r="1060" ht="21.95" customHeight="1" spans="1:4">
      <c r="A1060" s="8" t="s">
        <v>26</v>
      </c>
      <c r="B1060" s="8" t="s">
        <v>27</v>
      </c>
      <c r="C1060" s="8" t="str">
        <f>"20190103607"</f>
        <v>20190103607</v>
      </c>
      <c r="D1060" s="9" t="s">
        <v>10</v>
      </c>
    </row>
    <row r="1061" ht="21.95" customHeight="1" spans="1:4">
      <c r="A1061" s="8" t="s">
        <v>26</v>
      </c>
      <c r="B1061" s="8" t="s">
        <v>27</v>
      </c>
      <c r="C1061" s="8" t="str">
        <f>"20190103608"</f>
        <v>20190103608</v>
      </c>
      <c r="D1061" s="9" t="s">
        <v>10</v>
      </c>
    </row>
    <row r="1062" ht="21.95" customHeight="1" spans="1:4">
      <c r="A1062" s="8" t="s">
        <v>26</v>
      </c>
      <c r="B1062" s="8" t="s">
        <v>27</v>
      </c>
      <c r="C1062" s="8" t="str">
        <f>"20190103609"</f>
        <v>20190103609</v>
      </c>
      <c r="D1062" s="9">
        <v>56</v>
      </c>
    </row>
    <row r="1063" ht="21.95" customHeight="1" spans="1:4">
      <c r="A1063" s="8" t="s">
        <v>26</v>
      </c>
      <c r="B1063" s="8" t="s">
        <v>27</v>
      </c>
      <c r="C1063" s="8" t="str">
        <f>"20190103610"</f>
        <v>20190103610</v>
      </c>
      <c r="D1063" s="9">
        <v>71.5</v>
      </c>
    </row>
    <row r="1064" ht="21.95" customHeight="1" spans="1:4">
      <c r="A1064" s="8" t="s">
        <v>26</v>
      </c>
      <c r="B1064" s="8" t="s">
        <v>27</v>
      </c>
      <c r="C1064" s="8" t="str">
        <f>"20190103611"</f>
        <v>20190103611</v>
      </c>
      <c r="D1064" s="9">
        <v>56.5</v>
      </c>
    </row>
    <row r="1065" ht="21.95" customHeight="1" spans="1:4">
      <c r="A1065" s="8" t="s">
        <v>26</v>
      </c>
      <c r="B1065" s="8" t="s">
        <v>27</v>
      </c>
      <c r="C1065" s="8" t="str">
        <f>"20190103612"</f>
        <v>20190103612</v>
      </c>
      <c r="D1065" s="9">
        <v>69</v>
      </c>
    </row>
    <row r="1066" ht="21.95" customHeight="1" spans="1:4">
      <c r="A1066" s="8" t="s">
        <v>26</v>
      </c>
      <c r="B1066" s="8" t="s">
        <v>27</v>
      </c>
      <c r="C1066" s="8" t="str">
        <f>"20190103613"</f>
        <v>20190103613</v>
      </c>
      <c r="D1066" s="9" t="s">
        <v>10</v>
      </c>
    </row>
    <row r="1067" ht="21.95" customHeight="1" spans="1:4">
      <c r="A1067" s="8" t="s">
        <v>26</v>
      </c>
      <c r="B1067" s="8" t="s">
        <v>27</v>
      </c>
      <c r="C1067" s="8" t="str">
        <f>"20190103614"</f>
        <v>20190103614</v>
      </c>
      <c r="D1067" s="9">
        <v>60.5</v>
      </c>
    </row>
    <row r="1068" ht="21.95" customHeight="1" spans="1:4">
      <c r="A1068" s="8" t="s">
        <v>26</v>
      </c>
      <c r="B1068" s="8" t="s">
        <v>27</v>
      </c>
      <c r="C1068" s="8" t="str">
        <f>"20190103615"</f>
        <v>20190103615</v>
      </c>
      <c r="D1068" s="9">
        <v>69</v>
      </c>
    </row>
    <row r="1069" ht="21.95" customHeight="1" spans="1:4">
      <c r="A1069" s="8" t="s">
        <v>26</v>
      </c>
      <c r="B1069" s="8" t="s">
        <v>27</v>
      </c>
      <c r="C1069" s="8" t="str">
        <f>"20190103616"</f>
        <v>20190103616</v>
      </c>
      <c r="D1069" s="9" t="s">
        <v>10</v>
      </c>
    </row>
    <row r="1070" ht="21.95" customHeight="1" spans="1:4">
      <c r="A1070" s="8" t="s">
        <v>26</v>
      </c>
      <c r="B1070" s="8" t="s">
        <v>27</v>
      </c>
      <c r="C1070" s="8" t="str">
        <f>"20190103617"</f>
        <v>20190103617</v>
      </c>
      <c r="D1070" s="9">
        <v>64</v>
      </c>
    </row>
    <row r="1071" ht="21.95" customHeight="1" spans="1:4">
      <c r="A1071" s="8" t="s">
        <v>26</v>
      </c>
      <c r="B1071" s="8" t="s">
        <v>27</v>
      </c>
      <c r="C1071" s="8" t="str">
        <f>"20190103618"</f>
        <v>20190103618</v>
      </c>
      <c r="D1071" s="9" t="s">
        <v>10</v>
      </c>
    </row>
    <row r="1072" ht="21.95" customHeight="1" spans="1:4">
      <c r="A1072" s="8" t="s">
        <v>26</v>
      </c>
      <c r="B1072" s="8" t="s">
        <v>27</v>
      </c>
      <c r="C1072" s="8" t="str">
        <f>"20190103619"</f>
        <v>20190103619</v>
      </c>
      <c r="D1072" s="9">
        <v>54</v>
      </c>
    </row>
    <row r="1073" ht="21.95" customHeight="1" spans="1:4">
      <c r="A1073" s="8" t="s">
        <v>26</v>
      </c>
      <c r="B1073" s="8" t="s">
        <v>27</v>
      </c>
      <c r="C1073" s="8" t="str">
        <f>"20190103620"</f>
        <v>20190103620</v>
      </c>
      <c r="D1073" s="9">
        <v>62</v>
      </c>
    </row>
    <row r="1074" ht="21.95" customHeight="1" spans="1:4">
      <c r="A1074" s="8" t="s">
        <v>26</v>
      </c>
      <c r="B1074" s="8" t="s">
        <v>27</v>
      </c>
      <c r="C1074" s="8" t="str">
        <f>"20190103621"</f>
        <v>20190103621</v>
      </c>
      <c r="D1074" s="9">
        <v>59</v>
      </c>
    </row>
    <row r="1075" ht="21.95" customHeight="1" spans="1:4">
      <c r="A1075" s="8" t="s">
        <v>26</v>
      </c>
      <c r="B1075" s="8" t="s">
        <v>27</v>
      </c>
      <c r="C1075" s="8" t="str">
        <f>"20190103622"</f>
        <v>20190103622</v>
      </c>
      <c r="D1075" s="9" t="s">
        <v>10</v>
      </c>
    </row>
    <row r="1076" ht="21.95" customHeight="1" spans="1:4">
      <c r="A1076" s="8" t="s">
        <v>26</v>
      </c>
      <c r="B1076" s="8" t="s">
        <v>27</v>
      </c>
      <c r="C1076" s="8" t="str">
        <f>"20190103623"</f>
        <v>20190103623</v>
      </c>
      <c r="D1076" s="9">
        <v>72</v>
      </c>
    </row>
    <row r="1077" ht="21.95" customHeight="1" spans="1:4">
      <c r="A1077" s="8" t="s">
        <v>26</v>
      </c>
      <c r="B1077" s="8" t="s">
        <v>27</v>
      </c>
      <c r="C1077" s="8" t="str">
        <f>"20190103624"</f>
        <v>20190103624</v>
      </c>
      <c r="D1077" s="9">
        <v>62</v>
      </c>
    </row>
    <row r="1078" ht="21.95" customHeight="1" spans="1:4">
      <c r="A1078" s="8" t="s">
        <v>26</v>
      </c>
      <c r="B1078" s="8" t="s">
        <v>27</v>
      </c>
      <c r="C1078" s="8" t="str">
        <f>"20190103625"</f>
        <v>20190103625</v>
      </c>
      <c r="D1078" s="9">
        <v>68.5</v>
      </c>
    </row>
    <row r="1079" ht="21.95" customHeight="1" spans="1:4">
      <c r="A1079" s="8" t="s">
        <v>26</v>
      </c>
      <c r="B1079" s="8" t="s">
        <v>27</v>
      </c>
      <c r="C1079" s="8" t="str">
        <f>"20190103626"</f>
        <v>20190103626</v>
      </c>
      <c r="D1079" s="9">
        <v>59.5</v>
      </c>
    </row>
    <row r="1080" ht="21.95" customHeight="1" spans="1:4">
      <c r="A1080" s="8" t="s">
        <v>26</v>
      </c>
      <c r="B1080" s="8" t="s">
        <v>27</v>
      </c>
      <c r="C1080" s="8" t="str">
        <f>"20190103627"</f>
        <v>20190103627</v>
      </c>
      <c r="D1080" s="9" t="s">
        <v>10</v>
      </c>
    </row>
    <row r="1081" ht="21.95" customHeight="1" spans="1:4">
      <c r="A1081" s="8" t="s">
        <v>26</v>
      </c>
      <c r="B1081" s="8" t="s">
        <v>27</v>
      </c>
      <c r="C1081" s="8" t="str">
        <f>"20190103628"</f>
        <v>20190103628</v>
      </c>
      <c r="D1081" s="9">
        <v>66</v>
      </c>
    </row>
    <row r="1082" ht="21.95" customHeight="1" spans="1:4">
      <c r="A1082" s="8" t="s">
        <v>26</v>
      </c>
      <c r="B1082" s="8" t="s">
        <v>27</v>
      </c>
      <c r="C1082" s="8" t="str">
        <f>"20190103629"</f>
        <v>20190103629</v>
      </c>
      <c r="D1082" s="9">
        <v>63</v>
      </c>
    </row>
    <row r="1083" ht="21.95" customHeight="1" spans="1:4">
      <c r="A1083" s="8" t="s">
        <v>26</v>
      </c>
      <c r="B1083" s="8" t="s">
        <v>27</v>
      </c>
      <c r="C1083" s="8" t="str">
        <f>"20190103630"</f>
        <v>20190103630</v>
      </c>
      <c r="D1083" s="9">
        <v>62</v>
      </c>
    </row>
    <row r="1084" ht="21.95" customHeight="1" spans="1:5">
      <c r="A1084" s="8" t="s">
        <v>26</v>
      </c>
      <c r="B1084" s="8" t="s">
        <v>27</v>
      </c>
      <c r="C1084" s="8" t="str">
        <f>"20190103701"</f>
        <v>20190103701</v>
      </c>
      <c r="D1084" s="9">
        <v>76</v>
      </c>
      <c r="E1084" s="2" t="s">
        <v>9</v>
      </c>
    </row>
    <row r="1085" ht="21.95" customHeight="1" spans="1:4">
      <c r="A1085" s="8" t="s">
        <v>26</v>
      </c>
      <c r="B1085" s="8" t="s">
        <v>27</v>
      </c>
      <c r="C1085" s="8" t="str">
        <f>"20190103702"</f>
        <v>20190103702</v>
      </c>
      <c r="D1085" s="9">
        <v>53</v>
      </c>
    </row>
    <row r="1086" ht="21.95" customHeight="1" spans="1:4">
      <c r="A1086" s="8" t="s">
        <v>26</v>
      </c>
      <c r="B1086" s="8" t="s">
        <v>27</v>
      </c>
      <c r="C1086" s="8" t="str">
        <f>"20190103703"</f>
        <v>20190103703</v>
      </c>
      <c r="D1086" s="9">
        <v>60.5</v>
      </c>
    </row>
    <row r="1087" ht="21.95" customHeight="1" spans="1:4">
      <c r="A1087" s="8" t="s">
        <v>26</v>
      </c>
      <c r="B1087" s="8" t="s">
        <v>27</v>
      </c>
      <c r="C1087" s="8" t="str">
        <f>"20190103704"</f>
        <v>20190103704</v>
      </c>
      <c r="D1087" s="9" t="s">
        <v>10</v>
      </c>
    </row>
    <row r="1088" ht="21.95" customHeight="1" spans="1:4">
      <c r="A1088" s="8" t="s">
        <v>26</v>
      </c>
      <c r="B1088" s="8" t="s">
        <v>27</v>
      </c>
      <c r="C1088" s="8" t="str">
        <f>"20190103705"</f>
        <v>20190103705</v>
      </c>
      <c r="D1088" s="9" t="s">
        <v>10</v>
      </c>
    </row>
    <row r="1089" ht="21.95" customHeight="1" spans="1:4">
      <c r="A1089" s="8" t="s">
        <v>26</v>
      </c>
      <c r="B1089" s="8" t="s">
        <v>27</v>
      </c>
      <c r="C1089" s="8" t="str">
        <f>"20190103706"</f>
        <v>20190103706</v>
      </c>
      <c r="D1089" s="9">
        <v>56.5</v>
      </c>
    </row>
    <row r="1090" ht="21.95" customHeight="1" spans="1:4">
      <c r="A1090" s="8" t="s">
        <v>26</v>
      </c>
      <c r="B1090" s="8" t="s">
        <v>27</v>
      </c>
      <c r="C1090" s="8" t="str">
        <f>"20190103707"</f>
        <v>20190103707</v>
      </c>
      <c r="D1090" s="9" t="s">
        <v>10</v>
      </c>
    </row>
    <row r="1091" ht="21.95" customHeight="1" spans="1:4">
      <c r="A1091" s="8" t="s">
        <v>26</v>
      </c>
      <c r="B1091" s="8" t="s">
        <v>27</v>
      </c>
      <c r="C1091" s="8" t="str">
        <f>"20190103708"</f>
        <v>20190103708</v>
      </c>
      <c r="D1091" s="9">
        <v>51.5</v>
      </c>
    </row>
    <row r="1092" ht="21.95" customHeight="1" spans="1:4">
      <c r="A1092" s="8" t="s">
        <v>26</v>
      </c>
      <c r="B1092" s="8" t="s">
        <v>27</v>
      </c>
      <c r="C1092" s="8" t="str">
        <f>"20190103709"</f>
        <v>20190103709</v>
      </c>
      <c r="D1092" s="9">
        <v>60.5</v>
      </c>
    </row>
    <row r="1093" ht="21.95" customHeight="1" spans="1:4">
      <c r="A1093" s="8" t="s">
        <v>26</v>
      </c>
      <c r="B1093" s="8" t="s">
        <v>27</v>
      </c>
      <c r="C1093" s="8" t="str">
        <f>"20190103710"</f>
        <v>20190103710</v>
      </c>
      <c r="D1093" s="9">
        <v>61</v>
      </c>
    </row>
    <row r="1094" ht="21.95" customHeight="1" spans="1:4">
      <c r="A1094" s="8" t="s">
        <v>26</v>
      </c>
      <c r="B1094" s="8" t="s">
        <v>27</v>
      </c>
      <c r="C1094" s="8" t="str">
        <f>"20190103711"</f>
        <v>20190103711</v>
      </c>
      <c r="D1094" s="9">
        <v>67</v>
      </c>
    </row>
    <row r="1095" ht="21.95" customHeight="1" spans="1:4">
      <c r="A1095" s="8" t="s">
        <v>26</v>
      </c>
      <c r="B1095" s="8" t="s">
        <v>27</v>
      </c>
      <c r="C1095" s="8" t="str">
        <f>"20190103712"</f>
        <v>20190103712</v>
      </c>
      <c r="D1095" s="9" t="s">
        <v>10</v>
      </c>
    </row>
    <row r="1096" ht="21.95" customHeight="1" spans="1:4">
      <c r="A1096" s="8" t="s">
        <v>26</v>
      </c>
      <c r="B1096" s="8" t="s">
        <v>27</v>
      </c>
      <c r="C1096" s="8" t="str">
        <f>"20190103713"</f>
        <v>20190103713</v>
      </c>
      <c r="D1096" s="9" t="s">
        <v>10</v>
      </c>
    </row>
    <row r="1097" ht="21.95" customHeight="1" spans="1:4">
      <c r="A1097" s="8" t="s">
        <v>26</v>
      </c>
      <c r="B1097" s="8" t="s">
        <v>27</v>
      </c>
      <c r="C1097" s="8" t="str">
        <f>"20190103714"</f>
        <v>20190103714</v>
      </c>
      <c r="D1097" s="9">
        <v>64.5</v>
      </c>
    </row>
    <row r="1098" ht="21.95" customHeight="1" spans="1:4">
      <c r="A1098" s="8" t="s">
        <v>26</v>
      </c>
      <c r="B1098" s="8" t="s">
        <v>27</v>
      </c>
      <c r="C1098" s="8" t="str">
        <f>"20190103715"</f>
        <v>20190103715</v>
      </c>
      <c r="D1098" s="9" t="s">
        <v>10</v>
      </c>
    </row>
    <row r="1099" ht="21.95" customHeight="1" spans="1:4">
      <c r="A1099" s="8" t="s">
        <v>26</v>
      </c>
      <c r="B1099" s="8" t="s">
        <v>27</v>
      </c>
      <c r="C1099" s="8" t="str">
        <f>"20190103716"</f>
        <v>20190103716</v>
      </c>
      <c r="D1099" s="9">
        <v>58</v>
      </c>
    </row>
    <row r="1100" ht="21.95" customHeight="1" spans="1:4">
      <c r="A1100" s="8" t="s">
        <v>26</v>
      </c>
      <c r="B1100" s="8" t="s">
        <v>27</v>
      </c>
      <c r="C1100" s="8" t="str">
        <f>"20190103717"</f>
        <v>20190103717</v>
      </c>
      <c r="D1100" s="9" t="s">
        <v>10</v>
      </c>
    </row>
    <row r="1101" ht="21.95" customHeight="1" spans="1:4">
      <c r="A1101" s="8" t="s">
        <v>26</v>
      </c>
      <c r="B1101" s="8" t="s">
        <v>27</v>
      </c>
      <c r="C1101" s="8" t="str">
        <f>"20190103718"</f>
        <v>20190103718</v>
      </c>
      <c r="D1101" s="9">
        <v>66</v>
      </c>
    </row>
    <row r="1102" ht="21.95" customHeight="1" spans="1:4">
      <c r="A1102" s="8" t="s">
        <v>26</v>
      </c>
      <c r="B1102" s="8" t="s">
        <v>27</v>
      </c>
      <c r="C1102" s="8" t="str">
        <f>"20190103719"</f>
        <v>20190103719</v>
      </c>
      <c r="D1102" s="9">
        <v>68.5</v>
      </c>
    </row>
    <row r="1103" ht="21.95" customHeight="1" spans="1:4">
      <c r="A1103" s="8" t="s">
        <v>26</v>
      </c>
      <c r="B1103" s="8" t="s">
        <v>27</v>
      </c>
      <c r="C1103" s="8" t="str">
        <f>"20190103720"</f>
        <v>20190103720</v>
      </c>
      <c r="D1103" s="9">
        <v>63</v>
      </c>
    </row>
    <row r="1104" ht="21.95" customHeight="1" spans="1:4">
      <c r="A1104" s="8" t="s">
        <v>26</v>
      </c>
      <c r="B1104" s="8" t="s">
        <v>27</v>
      </c>
      <c r="C1104" s="8" t="str">
        <f>"20190103721"</f>
        <v>20190103721</v>
      </c>
      <c r="D1104" s="9" t="s">
        <v>10</v>
      </c>
    </row>
    <row r="1105" ht="21.95" customHeight="1" spans="1:4">
      <c r="A1105" s="8" t="s">
        <v>26</v>
      </c>
      <c r="B1105" s="8" t="s">
        <v>27</v>
      </c>
      <c r="C1105" s="8" t="str">
        <f>"20190103722"</f>
        <v>20190103722</v>
      </c>
      <c r="D1105" s="9" t="s">
        <v>10</v>
      </c>
    </row>
    <row r="1106" ht="21.95" customHeight="1" spans="1:4">
      <c r="A1106" s="8" t="s">
        <v>26</v>
      </c>
      <c r="B1106" s="8" t="s">
        <v>27</v>
      </c>
      <c r="C1106" s="8" t="str">
        <f>"20190103723"</f>
        <v>20190103723</v>
      </c>
      <c r="D1106" s="9" t="s">
        <v>10</v>
      </c>
    </row>
    <row r="1107" ht="21.95" customHeight="1" spans="1:4">
      <c r="A1107" s="8" t="s">
        <v>26</v>
      </c>
      <c r="B1107" s="8" t="s">
        <v>27</v>
      </c>
      <c r="C1107" s="8" t="str">
        <f>"20190103724"</f>
        <v>20190103724</v>
      </c>
      <c r="D1107" s="9" t="s">
        <v>10</v>
      </c>
    </row>
    <row r="1108" ht="21.95" customHeight="1" spans="1:4">
      <c r="A1108" s="8" t="s">
        <v>26</v>
      </c>
      <c r="B1108" s="8" t="s">
        <v>27</v>
      </c>
      <c r="C1108" s="8" t="str">
        <f>"20190103725"</f>
        <v>20190103725</v>
      </c>
      <c r="D1108" s="9">
        <v>56</v>
      </c>
    </row>
    <row r="1109" ht="21.95" customHeight="1" spans="1:4">
      <c r="A1109" s="8" t="s">
        <v>26</v>
      </c>
      <c r="B1109" s="8" t="s">
        <v>27</v>
      </c>
      <c r="C1109" s="8" t="str">
        <f>"20190103726"</f>
        <v>20190103726</v>
      </c>
      <c r="D1109" s="9" t="s">
        <v>10</v>
      </c>
    </row>
    <row r="1110" ht="21.95" customHeight="1" spans="1:4">
      <c r="A1110" s="8" t="s">
        <v>26</v>
      </c>
      <c r="B1110" s="8" t="s">
        <v>27</v>
      </c>
      <c r="C1110" s="8" t="str">
        <f>"20190103727"</f>
        <v>20190103727</v>
      </c>
      <c r="D1110" s="9" t="s">
        <v>10</v>
      </c>
    </row>
    <row r="1111" ht="21.95" customHeight="1" spans="1:4">
      <c r="A1111" s="8" t="s">
        <v>26</v>
      </c>
      <c r="B1111" s="8" t="s">
        <v>27</v>
      </c>
      <c r="C1111" s="8" t="str">
        <f>"20190103728"</f>
        <v>20190103728</v>
      </c>
      <c r="D1111" s="9">
        <v>68</v>
      </c>
    </row>
    <row r="1112" ht="21.95" customHeight="1" spans="1:4">
      <c r="A1112" s="8" t="s">
        <v>26</v>
      </c>
      <c r="B1112" s="8" t="s">
        <v>27</v>
      </c>
      <c r="C1112" s="8" t="str">
        <f>"20190103729"</f>
        <v>20190103729</v>
      </c>
      <c r="D1112" s="9">
        <v>53</v>
      </c>
    </row>
    <row r="1113" ht="21.95" customHeight="1" spans="1:4">
      <c r="A1113" s="8" t="s">
        <v>26</v>
      </c>
      <c r="B1113" s="8" t="s">
        <v>27</v>
      </c>
      <c r="C1113" s="8" t="str">
        <f>"20190103730"</f>
        <v>20190103730</v>
      </c>
      <c r="D1113" s="9">
        <v>58.5</v>
      </c>
    </row>
    <row r="1114" ht="21.95" customHeight="1" spans="1:4">
      <c r="A1114" s="8" t="s">
        <v>26</v>
      </c>
      <c r="B1114" s="8" t="s">
        <v>27</v>
      </c>
      <c r="C1114" s="8" t="str">
        <f>"20190103801"</f>
        <v>20190103801</v>
      </c>
      <c r="D1114" s="9">
        <v>63</v>
      </c>
    </row>
    <row r="1115" ht="21.95" customHeight="1" spans="1:4">
      <c r="A1115" s="8" t="s">
        <v>26</v>
      </c>
      <c r="B1115" s="8" t="s">
        <v>27</v>
      </c>
      <c r="C1115" s="8" t="str">
        <f>"20190103802"</f>
        <v>20190103802</v>
      </c>
      <c r="D1115" s="9">
        <v>67.5</v>
      </c>
    </row>
    <row r="1116" ht="21.95" customHeight="1" spans="1:4">
      <c r="A1116" s="8" t="s">
        <v>26</v>
      </c>
      <c r="B1116" s="8" t="s">
        <v>27</v>
      </c>
      <c r="C1116" s="8" t="str">
        <f>"20190103803"</f>
        <v>20190103803</v>
      </c>
      <c r="D1116" s="9">
        <v>65</v>
      </c>
    </row>
    <row r="1117" ht="21.95" customHeight="1" spans="1:4">
      <c r="A1117" s="8" t="s">
        <v>26</v>
      </c>
      <c r="B1117" s="8" t="s">
        <v>27</v>
      </c>
      <c r="C1117" s="8" t="str">
        <f>"20190103804"</f>
        <v>20190103804</v>
      </c>
      <c r="D1117" s="9" t="s">
        <v>10</v>
      </c>
    </row>
    <row r="1118" ht="21.95" customHeight="1" spans="1:4">
      <c r="A1118" s="8" t="s">
        <v>26</v>
      </c>
      <c r="B1118" s="8" t="s">
        <v>27</v>
      </c>
      <c r="C1118" s="8" t="str">
        <f>"20190103805"</f>
        <v>20190103805</v>
      </c>
      <c r="D1118" s="9">
        <v>65</v>
      </c>
    </row>
    <row r="1119" ht="21.95" customHeight="1" spans="1:4">
      <c r="A1119" s="8" t="s">
        <v>26</v>
      </c>
      <c r="B1119" s="8" t="s">
        <v>27</v>
      </c>
      <c r="C1119" s="8" t="str">
        <f>"20190103806"</f>
        <v>20190103806</v>
      </c>
      <c r="D1119" s="9">
        <v>61</v>
      </c>
    </row>
    <row r="1120" ht="21.95" customHeight="1" spans="1:4">
      <c r="A1120" s="8" t="s">
        <v>26</v>
      </c>
      <c r="B1120" s="8" t="s">
        <v>27</v>
      </c>
      <c r="C1120" s="8" t="str">
        <f>"20190103807"</f>
        <v>20190103807</v>
      </c>
      <c r="D1120" s="9">
        <v>64</v>
      </c>
    </row>
    <row r="1121" ht="21.95" customHeight="1" spans="1:4">
      <c r="A1121" s="8" t="s">
        <v>26</v>
      </c>
      <c r="B1121" s="8" t="s">
        <v>27</v>
      </c>
      <c r="C1121" s="8" t="str">
        <f>"20190103808"</f>
        <v>20190103808</v>
      </c>
      <c r="D1121" s="9">
        <v>68</v>
      </c>
    </row>
    <row r="1122" ht="21.95" customHeight="1" spans="1:4">
      <c r="A1122" s="8" t="s">
        <v>26</v>
      </c>
      <c r="B1122" s="8" t="s">
        <v>27</v>
      </c>
      <c r="C1122" s="8" t="str">
        <f>"20190103809"</f>
        <v>20190103809</v>
      </c>
      <c r="D1122" s="9" t="s">
        <v>10</v>
      </c>
    </row>
    <row r="1123" ht="21.95" customHeight="1" spans="1:4">
      <c r="A1123" s="8" t="s">
        <v>26</v>
      </c>
      <c r="B1123" s="8" t="s">
        <v>27</v>
      </c>
      <c r="C1123" s="8" t="str">
        <f>"20190103810"</f>
        <v>20190103810</v>
      </c>
      <c r="D1123" s="9">
        <v>65.5</v>
      </c>
    </row>
    <row r="1124" ht="21.95" customHeight="1" spans="1:4">
      <c r="A1124" s="8" t="s">
        <v>26</v>
      </c>
      <c r="B1124" s="8" t="s">
        <v>27</v>
      </c>
      <c r="C1124" s="8" t="str">
        <f>"20190103811"</f>
        <v>20190103811</v>
      </c>
      <c r="D1124" s="9">
        <v>60.5</v>
      </c>
    </row>
    <row r="1125" ht="21.95" customHeight="1" spans="1:4">
      <c r="A1125" s="8" t="s">
        <v>26</v>
      </c>
      <c r="B1125" s="8" t="s">
        <v>27</v>
      </c>
      <c r="C1125" s="8" t="str">
        <f>"20190103812"</f>
        <v>20190103812</v>
      </c>
      <c r="D1125" s="9">
        <v>65.5</v>
      </c>
    </row>
    <row r="1126" ht="21.95" customHeight="1" spans="1:4">
      <c r="A1126" s="8" t="s">
        <v>26</v>
      </c>
      <c r="B1126" s="8" t="s">
        <v>27</v>
      </c>
      <c r="C1126" s="8" t="str">
        <f>"20190103813"</f>
        <v>20190103813</v>
      </c>
      <c r="D1126" s="9">
        <v>64</v>
      </c>
    </row>
    <row r="1127" ht="21.95" customHeight="1" spans="1:4">
      <c r="A1127" s="8" t="s">
        <v>26</v>
      </c>
      <c r="B1127" s="8" t="s">
        <v>27</v>
      </c>
      <c r="C1127" s="8" t="str">
        <f>"20190103814"</f>
        <v>20190103814</v>
      </c>
      <c r="D1127" s="9">
        <v>49.5</v>
      </c>
    </row>
    <row r="1128" ht="21.95" customHeight="1" spans="1:4">
      <c r="A1128" s="8" t="s">
        <v>26</v>
      </c>
      <c r="B1128" s="8" t="s">
        <v>27</v>
      </c>
      <c r="C1128" s="8" t="str">
        <f>"20190103815"</f>
        <v>20190103815</v>
      </c>
      <c r="D1128" s="9">
        <v>71</v>
      </c>
    </row>
    <row r="1129" ht="21.95" customHeight="1" spans="1:4">
      <c r="A1129" s="8" t="s">
        <v>26</v>
      </c>
      <c r="B1129" s="8" t="s">
        <v>27</v>
      </c>
      <c r="C1129" s="8" t="str">
        <f>"20190103816"</f>
        <v>20190103816</v>
      </c>
      <c r="D1129" s="9">
        <v>65</v>
      </c>
    </row>
    <row r="1130" ht="21.95" customHeight="1" spans="1:4">
      <c r="A1130" s="8" t="s">
        <v>26</v>
      </c>
      <c r="B1130" s="8" t="s">
        <v>27</v>
      </c>
      <c r="C1130" s="8" t="str">
        <f>"20190103817"</f>
        <v>20190103817</v>
      </c>
      <c r="D1130" s="9">
        <v>62.5</v>
      </c>
    </row>
    <row r="1131" ht="21.95" customHeight="1" spans="1:4">
      <c r="A1131" s="8" t="s">
        <v>26</v>
      </c>
      <c r="B1131" s="8" t="s">
        <v>27</v>
      </c>
      <c r="C1131" s="8" t="str">
        <f>"20190103818"</f>
        <v>20190103818</v>
      </c>
      <c r="D1131" s="9" t="s">
        <v>10</v>
      </c>
    </row>
    <row r="1132" ht="21.95" customHeight="1" spans="1:4">
      <c r="A1132" s="8" t="s">
        <v>26</v>
      </c>
      <c r="B1132" s="8" t="s">
        <v>27</v>
      </c>
      <c r="C1132" s="8" t="str">
        <f>"20190103819"</f>
        <v>20190103819</v>
      </c>
      <c r="D1132" s="9">
        <v>63.5</v>
      </c>
    </row>
    <row r="1133" ht="21.95" customHeight="1" spans="1:4">
      <c r="A1133" s="8" t="s">
        <v>26</v>
      </c>
      <c r="B1133" s="8" t="s">
        <v>27</v>
      </c>
      <c r="C1133" s="8" t="str">
        <f>"20190103820"</f>
        <v>20190103820</v>
      </c>
      <c r="D1133" s="9" t="s">
        <v>10</v>
      </c>
    </row>
    <row r="1134" ht="21.95" customHeight="1" spans="1:4">
      <c r="A1134" s="8" t="s">
        <v>26</v>
      </c>
      <c r="B1134" s="8" t="s">
        <v>27</v>
      </c>
      <c r="C1134" s="8" t="str">
        <f>"20190103821"</f>
        <v>20190103821</v>
      </c>
      <c r="D1134" s="9">
        <v>52</v>
      </c>
    </row>
    <row r="1135" ht="21.95" customHeight="1" spans="1:4">
      <c r="A1135" s="8" t="s">
        <v>26</v>
      </c>
      <c r="B1135" s="8" t="s">
        <v>27</v>
      </c>
      <c r="C1135" s="8" t="str">
        <f>"20190103822"</f>
        <v>20190103822</v>
      </c>
      <c r="D1135" s="9" t="s">
        <v>10</v>
      </c>
    </row>
    <row r="1136" ht="21.95" customHeight="1" spans="1:4">
      <c r="A1136" s="8" t="s">
        <v>26</v>
      </c>
      <c r="B1136" s="8" t="s">
        <v>27</v>
      </c>
      <c r="C1136" s="8" t="str">
        <f>"20190103823"</f>
        <v>20190103823</v>
      </c>
      <c r="D1136" s="9">
        <v>61</v>
      </c>
    </row>
    <row r="1137" ht="21.95" customHeight="1" spans="1:4">
      <c r="A1137" s="8" t="s">
        <v>26</v>
      </c>
      <c r="B1137" s="8" t="s">
        <v>27</v>
      </c>
      <c r="C1137" s="8" t="str">
        <f>"20190103824"</f>
        <v>20190103824</v>
      </c>
      <c r="D1137" s="9" t="s">
        <v>10</v>
      </c>
    </row>
    <row r="1138" ht="21.95" customHeight="1" spans="1:4">
      <c r="A1138" s="8" t="s">
        <v>26</v>
      </c>
      <c r="B1138" s="8" t="s">
        <v>27</v>
      </c>
      <c r="C1138" s="8" t="str">
        <f>"20190103825"</f>
        <v>20190103825</v>
      </c>
      <c r="D1138" s="9">
        <v>63</v>
      </c>
    </row>
    <row r="1139" ht="21.95" customHeight="1" spans="1:4">
      <c r="A1139" s="8" t="s">
        <v>26</v>
      </c>
      <c r="B1139" s="8" t="s">
        <v>27</v>
      </c>
      <c r="C1139" s="8" t="str">
        <f>"20190103826"</f>
        <v>20190103826</v>
      </c>
      <c r="D1139" s="9">
        <v>60</v>
      </c>
    </row>
    <row r="1140" ht="21.95" customHeight="1" spans="1:4">
      <c r="A1140" s="8" t="s">
        <v>26</v>
      </c>
      <c r="B1140" s="8" t="s">
        <v>28</v>
      </c>
      <c r="C1140" s="8" t="str">
        <f>"20190103827"</f>
        <v>20190103827</v>
      </c>
      <c r="D1140" s="9">
        <v>70.5</v>
      </c>
    </row>
    <row r="1141" ht="21.95" customHeight="1" spans="1:5">
      <c r="A1141" s="8" t="s">
        <v>26</v>
      </c>
      <c r="B1141" s="8" t="s">
        <v>28</v>
      </c>
      <c r="C1141" s="8" t="str">
        <f>"20190103828"</f>
        <v>20190103828</v>
      </c>
      <c r="D1141" s="9">
        <v>75.5</v>
      </c>
      <c r="E1141" s="2" t="s">
        <v>9</v>
      </c>
    </row>
    <row r="1142" ht="21.95" customHeight="1" spans="1:4">
      <c r="A1142" s="8" t="s">
        <v>26</v>
      </c>
      <c r="B1142" s="8" t="s">
        <v>28</v>
      </c>
      <c r="C1142" s="8" t="str">
        <f>"20190103829"</f>
        <v>20190103829</v>
      </c>
      <c r="D1142" s="9">
        <v>70.5</v>
      </c>
    </row>
    <row r="1143" ht="21.95" customHeight="1" spans="1:5">
      <c r="A1143" s="8" t="s">
        <v>26</v>
      </c>
      <c r="B1143" s="8" t="s">
        <v>28</v>
      </c>
      <c r="C1143" s="8" t="str">
        <f>"20190103830"</f>
        <v>20190103830</v>
      </c>
      <c r="D1143" s="9">
        <v>64.5</v>
      </c>
      <c r="E1143" s="10"/>
    </row>
    <row r="1144" ht="21.95" customHeight="1" spans="1:5">
      <c r="A1144" s="8" t="s">
        <v>26</v>
      </c>
      <c r="B1144" s="8" t="s">
        <v>28</v>
      </c>
      <c r="C1144" s="8" t="str">
        <f>"20190103901"</f>
        <v>20190103901</v>
      </c>
      <c r="D1144" s="9">
        <v>72</v>
      </c>
      <c r="E1144" s="2" t="s">
        <v>9</v>
      </c>
    </row>
    <row r="1145" ht="21.95" customHeight="1" spans="1:5">
      <c r="A1145" s="8" t="s">
        <v>26</v>
      </c>
      <c r="B1145" s="8" t="s">
        <v>28</v>
      </c>
      <c r="C1145" s="8" t="str">
        <f>"20190103902"</f>
        <v>20190103902</v>
      </c>
      <c r="D1145" s="9" t="s">
        <v>10</v>
      </c>
      <c r="E1145" s="10"/>
    </row>
    <row r="1146" ht="21.95" customHeight="1" spans="1:4">
      <c r="A1146" s="8" t="s">
        <v>26</v>
      </c>
      <c r="B1146" s="8" t="s">
        <v>28</v>
      </c>
      <c r="C1146" s="8" t="str">
        <f>"20190103903"</f>
        <v>20190103903</v>
      </c>
      <c r="D1146" s="9">
        <v>66</v>
      </c>
    </row>
    <row r="1147" ht="21.95" customHeight="1" spans="1:4">
      <c r="A1147" s="8" t="s">
        <v>26</v>
      </c>
      <c r="B1147" s="8" t="s">
        <v>28</v>
      </c>
      <c r="C1147" s="8" t="str">
        <f>"20190103904"</f>
        <v>20190103904</v>
      </c>
      <c r="D1147" s="9" t="s">
        <v>10</v>
      </c>
    </row>
    <row r="1148" ht="21.95" customHeight="1" spans="1:4">
      <c r="A1148" s="8" t="s">
        <v>26</v>
      </c>
      <c r="B1148" s="8" t="s">
        <v>28</v>
      </c>
      <c r="C1148" s="8" t="str">
        <f>"20190103905"</f>
        <v>20190103905</v>
      </c>
      <c r="D1148" s="9">
        <v>63</v>
      </c>
    </row>
    <row r="1149" ht="21.95" customHeight="1" spans="1:4">
      <c r="A1149" s="8" t="s">
        <v>26</v>
      </c>
      <c r="B1149" s="8" t="s">
        <v>28</v>
      </c>
      <c r="C1149" s="8" t="str">
        <f>"20190103906"</f>
        <v>20190103906</v>
      </c>
      <c r="D1149" s="9">
        <v>67</v>
      </c>
    </row>
    <row r="1150" ht="21.95" customHeight="1" spans="1:4">
      <c r="A1150" s="8" t="s">
        <v>26</v>
      </c>
      <c r="B1150" s="8" t="s">
        <v>28</v>
      </c>
      <c r="C1150" s="8" t="str">
        <f>"20190103907"</f>
        <v>20190103907</v>
      </c>
      <c r="D1150" s="9">
        <v>67</v>
      </c>
    </row>
    <row r="1151" ht="21.95" customHeight="1" spans="1:4">
      <c r="A1151" s="8" t="s">
        <v>26</v>
      </c>
      <c r="B1151" s="8" t="s">
        <v>28</v>
      </c>
      <c r="C1151" s="8" t="str">
        <f>"20190103908"</f>
        <v>20190103908</v>
      </c>
      <c r="D1151" s="9">
        <v>44.5</v>
      </c>
    </row>
    <row r="1152" ht="21.95" customHeight="1" spans="1:4">
      <c r="A1152" s="8" t="s">
        <v>26</v>
      </c>
      <c r="B1152" s="8" t="s">
        <v>28</v>
      </c>
      <c r="C1152" s="8" t="str">
        <f>"20190103909"</f>
        <v>20190103909</v>
      </c>
      <c r="D1152" s="9">
        <v>64.5</v>
      </c>
    </row>
    <row r="1153" ht="21.95" customHeight="1" spans="1:4">
      <c r="A1153" s="8" t="s">
        <v>26</v>
      </c>
      <c r="B1153" s="8" t="s">
        <v>28</v>
      </c>
      <c r="C1153" s="8" t="str">
        <f>"20190103910"</f>
        <v>20190103910</v>
      </c>
      <c r="D1153" s="9">
        <v>67</v>
      </c>
    </row>
    <row r="1154" ht="21.95" customHeight="1" spans="1:5">
      <c r="A1154" s="8" t="s">
        <v>26</v>
      </c>
      <c r="B1154" s="8" t="s">
        <v>28</v>
      </c>
      <c r="C1154" s="8" t="str">
        <f>"20190103911"</f>
        <v>20190103911</v>
      </c>
      <c r="D1154" s="9">
        <v>73.5</v>
      </c>
      <c r="E1154" s="2" t="s">
        <v>9</v>
      </c>
    </row>
    <row r="1155" ht="21.95" customHeight="1" spans="1:4">
      <c r="A1155" s="8" t="s">
        <v>26</v>
      </c>
      <c r="B1155" s="8" t="s">
        <v>28</v>
      </c>
      <c r="C1155" s="8" t="str">
        <f>"20190103912"</f>
        <v>20190103912</v>
      </c>
      <c r="D1155" s="9" t="s">
        <v>10</v>
      </c>
    </row>
    <row r="1156" ht="21.95" customHeight="1" spans="1:4">
      <c r="A1156" s="8" t="s">
        <v>26</v>
      </c>
      <c r="B1156" s="8" t="s">
        <v>28</v>
      </c>
      <c r="C1156" s="8" t="str">
        <f>"20190103913"</f>
        <v>20190103913</v>
      </c>
      <c r="D1156" s="9">
        <v>62.5</v>
      </c>
    </row>
    <row r="1157" ht="21.95" customHeight="1" spans="1:4">
      <c r="A1157" s="8" t="s">
        <v>26</v>
      </c>
      <c r="B1157" s="8" t="s">
        <v>29</v>
      </c>
      <c r="C1157" s="8" t="str">
        <f>"20190103914"</f>
        <v>20190103914</v>
      </c>
      <c r="D1157" s="9">
        <v>66</v>
      </c>
    </row>
    <row r="1158" ht="21.95" customHeight="1" spans="1:4">
      <c r="A1158" s="8" t="s">
        <v>26</v>
      </c>
      <c r="B1158" s="8" t="s">
        <v>29</v>
      </c>
      <c r="C1158" s="8" t="str">
        <f>"20190103915"</f>
        <v>20190103915</v>
      </c>
      <c r="D1158" s="9">
        <v>60</v>
      </c>
    </row>
    <row r="1159" ht="21.95" customHeight="1" spans="1:4">
      <c r="A1159" s="8" t="s">
        <v>26</v>
      </c>
      <c r="B1159" s="8" t="s">
        <v>29</v>
      </c>
      <c r="C1159" s="8" t="str">
        <f>"20190103916"</f>
        <v>20190103916</v>
      </c>
      <c r="D1159" s="9">
        <v>64.5</v>
      </c>
    </row>
    <row r="1160" ht="21.95" customHeight="1" spans="1:4">
      <c r="A1160" s="8" t="s">
        <v>26</v>
      </c>
      <c r="B1160" s="8" t="s">
        <v>29</v>
      </c>
      <c r="C1160" s="8" t="str">
        <f>"20190103917"</f>
        <v>20190103917</v>
      </c>
      <c r="D1160" s="9">
        <v>65</v>
      </c>
    </row>
    <row r="1161" ht="21.95" customHeight="1" spans="1:5">
      <c r="A1161" s="8" t="s">
        <v>26</v>
      </c>
      <c r="B1161" s="8" t="s">
        <v>29</v>
      </c>
      <c r="C1161" s="8" t="str">
        <f>"20190103918"</f>
        <v>20190103918</v>
      </c>
      <c r="D1161" s="9">
        <v>70.5</v>
      </c>
      <c r="E1161" s="2" t="s">
        <v>9</v>
      </c>
    </row>
    <row r="1162" ht="21.95" customHeight="1" spans="1:4">
      <c r="A1162" s="8" t="s">
        <v>26</v>
      </c>
      <c r="B1162" s="8" t="s">
        <v>29</v>
      </c>
      <c r="C1162" s="8" t="str">
        <f>"20190103919"</f>
        <v>20190103919</v>
      </c>
      <c r="D1162" s="9">
        <v>56</v>
      </c>
    </row>
    <row r="1163" ht="21.95" customHeight="1" spans="1:5">
      <c r="A1163" s="8" t="s">
        <v>26</v>
      </c>
      <c r="B1163" s="8" t="s">
        <v>29</v>
      </c>
      <c r="C1163" s="8" t="str">
        <f>"20190103920"</f>
        <v>20190103920</v>
      </c>
      <c r="D1163" s="9" t="s">
        <v>10</v>
      </c>
      <c r="E1163" s="10"/>
    </row>
    <row r="1164" ht="21.95" customHeight="1" spans="1:5">
      <c r="A1164" s="8" t="s">
        <v>26</v>
      </c>
      <c r="B1164" s="8" t="s">
        <v>29</v>
      </c>
      <c r="C1164" s="8" t="str">
        <f>"20190103921"</f>
        <v>20190103921</v>
      </c>
      <c r="D1164" s="9">
        <v>61</v>
      </c>
      <c r="E1164" s="10"/>
    </row>
    <row r="1165" ht="21.95" customHeight="1" spans="1:5">
      <c r="A1165" s="8" t="s">
        <v>26</v>
      </c>
      <c r="B1165" s="8" t="s">
        <v>29</v>
      </c>
      <c r="C1165" s="8" t="str">
        <f>"20190103922"</f>
        <v>20190103922</v>
      </c>
      <c r="D1165" s="9">
        <v>54</v>
      </c>
      <c r="E1165" s="10"/>
    </row>
    <row r="1166" ht="21.95" customHeight="1" spans="1:5">
      <c r="A1166" s="8" t="s">
        <v>26</v>
      </c>
      <c r="B1166" s="8" t="s">
        <v>29</v>
      </c>
      <c r="C1166" s="8" t="str">
        <f>"20190103923"</f>
        <v>20190103923</v>
      </c>
      <c r="D1166" s="9">
        <v>73.5</v>
      </c>
      <c r="E1166" s="2" t="s">
        <v>9</v>
      </c>
    </row>
    <row r="1167" ht="21.95" customHeight="1" spans="1:5">
      <c r="A1167" s="8" t="s">
        <v>26</v>
      </c>
      <c r="B1167" s="8" t="s">
        <v>29</v>
      </c>
      <c r="C1167" s="8" t="str">
        <f>"20190103924"</f>
        <v>20190103924</v>
      </c>
      <c r="D1167" s="9">
        <v>60</v>
      </c>
      <c r="E1167" s="10"/>
    </row>
    <row r="1168" ht="21.95" customHeight="1" spans="1:5">
      <c r="A1168" s="8" t="s">
        <v>26</v>
      </c>
      <c r="B1168" s="8" t="s">
        <v>29</v>
      </c>
      <c r="C1168" s="8" t="str">
        <f>"20190103925"</f>
        <v>20190103925</v>
      </c>
      <c r="D1168" s="9">
        <v>65.5</v>
      </c>
      <c r="E1168" s="10"/>
    </row>
    <row r="1169" ht="21.95" customHeight="1" spans="1:4">
      <c r="A1169" s="8" t="s">
        <v>26</v>
      </c>
      <c r="B1169" s="8" t="s">
        <v>29</v>
      </c>
      <c r="C1169" s="8" t="str">
        <f>"20190103926"</f>
        <v>20190103926</v>
      </c>
      <c r="D1169" s="9">
        <v>61</v>
      </c>
    </row>
    <row r="1170" ht="21.95" customHeight="1" spans="1:4">
      <c r="A1170" s="8" t="s">
        <v>26</v>
      </c>
      <c r="B1170" s="8" t="s">
        <v>29</v>
      </c>
      <c r="C1170" s="8" t="str">
        <f>"20190103927"</f>
        <v>20190103927</v>
      </c>
      <c r="D1170" s="9">
        <v>69</v>
      </c>
    </row>
    <row r="1171" ht="21.95" customHeight="1" spans="1:4">
      <c r="A1171" s="8" t="s">
        <v>26</v>
      </c>
      <c r="B1171" s="8" t="s">
        <v>29</v>
      </c>
      <c r="C1171" s="8" t="str">
        <f>"20190103928"</f>
        <v>20190103928</v>
      </c>
      <c r="D1171" s="9">
        <v>63</v>
      </c>
    </row>
    <row r="1172" ht="21.95" customHeight="1" spans="1:4">
      <c r="A1172" s="8" t="s">
        <v>26</v>
      </c>
      <c r="B1172" s="8" t="s">
        <v>29</v>
      </c>
      <c r="C1172" s="8" t="str">
        <f>"20190103929"</f>
        <v>20190103929</v>
      </c>
      <c r="D1172" s="9">
        <v>65</v>
      </c>
    </row>
    <row r="1173" ht="21.95" customHeight="1" spans="1:5">
      <c r="A1173" s="8" t="s">
        <v>26</v>
      </c>
      <c r="B1173" s="8" t="s">
        <v>29</v>
      </c>
      <c r="C1173" s="8" t="str">
        <f>"20190103930"</f>
        <v>20190103930</v>
      </c>
      <c r="D1173" s="9">
        <v>70.5</v>
      </c>
      <c r="E1173" s="2" t="s">
        <v>9</v>
      </c>
    </row>
    <row r="1174" ht="21.95" customHeight="1" spans="1:4">
      <c r="A1174" s="8" t="s">
        <v>26</v>
      </c>
      <c r="B1174" s="8" t="s">
        <v>29</v>
      </c>
      <c r="C1174" s="8" t="str">
        <f>"20190104001"</f>
        <v>20190104001</v>
      </c>
      <c r="D1174" s="9">
        <v>58.5</v>
      </c>
    </row>
    <row r="1175" ht="21.95" customHeight="1" spans="1:4">
      <c r="A1175" s="8" t="s">
        <v>26</v>
      </c>
      <c r="B1175" s="8" t="s">
        <v>29</v>
      </c>
      <c r="C1175" s="8" t="str">
        <f>"20190104002"</f>
        <v>20190104002</v>
      </c>
      <c r="D1175" s="9">
        <v>62.5</v>
      </c>
    </row>
    <row r="1176" ht="21.95" customHeight="1" spans="1:5">
      <c r="A1176" s="8" t="s">
        <v>26</v>
      </c>
      <c r="B1176" s="8" t="s">
        <v>29</v>
      </c>
      <c r="C1176" s="8" t="str">
        <f>"20190104003"</f>
        <v>20190104003</v>
      </c>
      <c r="D1176" s="9">
        <v>70.5</v>
      </c>
      <c r="E1176" s="2" t="s">
        <v>9</v>
      </c>
    </row>
    <row r="1177" ht="21.95" customHeight="1" spans="1:4">
      <c r="A1177" s="8" t="s">
        <v>26</v>
      </c>
      <c r="B1177" s="8" t="s">
        <v>29</v>
      </c>
      <c r="C1177" s="8" t="str">
        <f>"20190104004"</f>
        <v>20190104004</v>
      </c>
      <c r="D1177" s="9">
        <v>62</v>
      </c>
    </row>
    <row r="1178" ht="21.95" customHeight="1" spans="1:4">
      <c r="A1178" s="8" t="s">
        <v>26</v>
      </c>
      <c r="B1178" s="8" t="s">
        <v>29</v>
      </c>
      <c r="C1178" s="8" t="str">
        <f>"20190104005"</f>
        <v>20190104005</v>
      </c>
      <c r="D1178" s="9">
        <v>53</v>
      </c>
    </row>
    <row r="1179" ht="21.95" customHeight="1" spans="1:4">
      <c r="A1179" s="8" t="s">
        <v>26</v>
      </c>
      <c r="B1179" s="8" t="s">
        <v>29</v>
      </c>
      <c r="C1179" s="8" t="str">
        <f>"20190104006"</f>
        <v>20190104006</v>
      </c>
      <c r="D1179" s="9">
        <v>64</v>
      </c>
    </row>
    <row r="1180" ht="21.95" customHeight="1" spans="1:4">
      <c r="A1180" s="8" t="s">
        <v>26</v>
      </c>
      <c r="B1180" s="8" t="s">
        <v>29</v>
      </c>
      <c r="C1180" s="8" t="str">
        <f>"20190104007"</f>
        <v>20190104007</v>
      </c>
      <c r="D1180" s="9" t="s">
        <v>10</v>
      </c>
    </row>
    <row r="1181" ht="21.95" customHeight="1" spans="1:4">
      <c r="A1181" s="8" t="s">
        <v>26</v>
      </c>
      <c r="B1181" s="8" t="s">
        <v>29</v>
      </c>
      <c r="C1181" s="8" t="str">
        <f>"20190104008"</f>
        <v>20190104008</v>
      </c>
      <c r="D1181" s="9">
        <v>62.5</v>
      </c>
    </row>
    <row r="1182" ht="21.95" customHeight="1" spans="1:4">
      <c r="A1182" s="8" t="s">
        <v>26</v>
      </c>
      <c r="B1182" s="8" t="s">
        <v>29</v>
      </c>
      <c r="C1182" s="8" t="str">
        <f>"20190104009"</f>
        <v>20190104009</v>
      </c>
      <c r="D1182" s="9" t="s">
        <v>10</v>
      </c>
    </row>
    <row r="1183" ht="21.95" customHeight="1" spans="1:5">
      <c r="A1183" s="8" t="s">
        <v>26</v>
      </c>
      <c r="B1183" s="8" t="s">
        <v>29</v>
      </c>
      <c r="C1183" s="8" t="str">
        <f>"20190104010"</f>
        <v>20190104010</v>
      </c>
      <c r="D1183" s="9">
        <v>70.5</v>
      </c>
      <c r="E1183" s="2" t="s">
        <v>9</v>
      </c>
    </row>
    <row r="1184" ht="21.95" customHeight="1" spans="1:5">
      <c r="A1184" s="8" t="s">
        <v>26</v>
      </c>
      <c r="B1184" s="8" t="s">
        <v>29</v>
      </c>
      <c r="C1184" s="8" t="str">
        <f>"20190104011"</f>
        <v>20190104011</v>
      </c>
      <c r="D1184" s="9">
        <v>70.5</v>
      </c>
      <c r="E1184" s="2" t="s">
        <v>9</v>
      </c>
    </row>
    <row r="1185" ht="21.95" customHeight="1" spans="1:4">
      <c r="A1185" s="8" t="s">
        <v>26</v>
      </c>
      <c r="B1185" s="8" t="s">
        <v>29</v>
      </c>
      <c r="C1185" s="8" t="str">
        <f>"20190104012"</f>
        <v>20190104012</v>
      </c>
      <c r="D1185" s="9" t="s">
        <v>10</v>
      </c>
    </row>
    <row r="1186" ht="21.95" customHeight="1" spans="1:4">
      <c r="A1186" s="8" t="s">
        <v>26</v>
      </c>
      <c r="B1186" s="8" t="s">
        <v>29</v>
      </c>
      <c r="C1186" s="8" t="str">
        <f>"20190104013"</f>
        <v>20190104013</v>
      </c>
      <c r="D1186" s="9" t="s">
        <v>10</v>
      </c>
    </row>
    <row r="1187" ht="21.95" customHeight="1" spans="1:4">
      <c r="A1187" s="8" t="s">
        <v>26</v>
      </c>
      <c r="B1187" s="8" t="s">
        <v>29</v>
      </c>
      <c r="C1187" s="8" t="str">
        <f>"20190104014"</f>
        <v>20190104014</v>
      </c>
      <c r="D1187" s="9" t="s">
        <v>10</v>
      </c>
    </row>
    <row r="1188" ht="21.95" customHeight="1" spans="1:4">
      <c r="A1188" s="8" t="s">
        <v>26</v>
      </c>
      <c r="B1188" s="8" t="s">
        <v>29</v>
      </c>
      <c r="C1188" s="8" t="str">
        <f>"20190104015"</f>
        <v>20190104015</v>
      </c>
      <c r="D1188" s="9">
        <v>55.5</v>
      </c>
    </row>
    <row r="1189" ht="21.95" customHeight="1" spans="1:4">
      <c r="A1189" s="8" t="s">
        <v>26</v>
      </c>
      <c r="B1189" s="8" t="s">
        <v>29</v>
      </c>
      <c r="C1189" s="8" t="str">
        <f>"20190104016"</f>
        <v>20190104016</v>
      </c>
      <c r="D1189" s="9">
        <v>63</v>
      </c>
    </row>
    <row r="1190" ht="21.95" customHeight="1" spans="1:4">
      <c r="A1190" s="8" t="s">
        <v>26</v>
      </c>
      <c r="B1190" s="8" t="s">
        <v>29</v>
      </c>
      <c r="C1190" s="8" t="str">
        <f>"20190104017"</f>
        <v>20190104017</v>
      </c>
      <c r="D1190" s="9">
        <v>61.5</v>
      </c>
    </row>
    <row r="1191" ht="21.95" customHeight="1" spans="1:4">
      <c r="A1191" s="8" t="s">
        <v>26</v>
      </c>
      <c r="B1191" s="8" t="s">
        <v>29</v>
      </c>
      <c r="C1191" s="8" t="str">
        <f>"20190104018"</f>
        <v>20190104018</v>
      </c>
      <c r="D1191" s="9">
        <v>59</v>
      </c>
    </row>
    <row r="1192" ht="21.95" customHeight="1" spans="1:4">
      <c r="A1192" s="8" t="s">
        <v>26</v>
      </c>
      <c r="B1192" s="8" t="s">
        <v>29</v>
      </c>
      <c r="C1192" s="8" t="str">
        <f>"20190104019"</f>
        <v>20190104019</v>
      </c>
      <c r="D1192" s="9">
        <v>66</v>
      </c>
    </row>
    <row r="1193" ht="21.95" customHeight="1" spans="1:4">
      <c r="A1193" s="8" t="s">
        <v>26</v>
      </c>
      <c r="B1193" s="8" t="s">
        <v>29</v>
      </c>
      <c r="C1193" s="8" t="str">
        <f>"20190104020"</f>
        <v>20190104020</v>
      </c>
      <c r="D1193" s="9">
        <v>64.5</v>
      </c>
    </row>
    <row r="1194" ht="21.95" customHeight="1" spans="1:4">
      <c r="A1194" s="8" t="s">
        <v>26</v>
      </c>
      <c r="B1194" s="8" t="s">
        <v>29</v>
      </c>
      <c r="C1194" s="8" t="str">
        <f>"20190104021"</f>
        <v>20190104021</v>
      </c>
      <c r="D1194" s="9">
        <v>63.5</v>
      </c>
    </row>
    <row r="1195" ht="21.95" customHeight="1" spans="1:4">
      <c r="A1195" s="8" t="s">
        <v>26</v>
      </c>
      <c r="B1195" s="8" t="s">
        <v>29</v>
      </c>
      <c r="C1195" s="8" t="str">
        <f>"20190104022"</f>
        <v>20190104022</v>
      </c>
      <c r="D1195" s="9">
        <v>63.5</v>
      </c>
    </row>
    <row r="1196" ht="21.95" customHeight="1" spans="1:4">
      <c r="A1196" s="8" t="s">
        <v>26</v>
      </c>
      <c r="B1196" s="8" t="s">
        <v>29</v>
      </c>
      <c r="C1196" s="8" t="str">
        <f>"20190104023"</f>
        <v>20190104023</v>
      </c>
      <c r="D1196" s="9">
        <v>58.5</v>
      </c>
    </row>
    <row r="1197" ht="21.95" customHeight="1" spans="1:4">
      <c r="A1197" s="8" t="s">
        <v>26</v>
      </c>
      <c r="B1197" s="8" t="s">
        <v>29</v>
      </c>
      <c r="C1197" s="8" t="str">
        <f>"20190104024"</f>
        <v>20190104024</v>
      </c>
      <c r="D1197" s="9">
        <v>63.5</v>
      </c>
    </row>
    <row r="1198" ht="21.95" customHeight="1" spans="1:4">
      <c r="A1198" s="8" t="s">
        <v>26</v>
      </c>
      <c r="B1198" s="8" t="s">
        <v>29</v>
      </c>
      <c r="C1198" s="8" t="str">
        <f>"20190104025"</f>
        <v>20190104025</v>
      </c>
      <c r="D1198" s="9">
        <v>63.5</v>
      </c>
    </row>
    <row r="1199" ht="21.95" customHeight="1" spans="1:4">
      <c r="A1199" s="8" t="s">
        <v>26</v>
      </c>
      <c r="B1199" s="8" t="s">
        <v>29</v>
      </c>
      <c r="C1199" s="8" t="str">
        <f>"20190104026"</f>
        <v>20190104026</v>
      </c>
      <c r="D1199" s="9">
        <v>56</v>
      </c>
    </row>
    <row r="1200" ht="21.95" customHeight="1" spans="1:4">
      <c r="A1200" s="8" t="s">
        <v>26</v>
      </c>
      <c r="B1200" s="8" t="s">
        <v>29</v>
      </c>
      <c r="C1200" s="8" t="str">
        <f>"20190104027"</f>
        <v>20190104027</v>
      </c>
      <c r="D1200" s="9">
        <v>60.5</v>
      </c>
    </row>
    <row r="1201" ht="21.95" customHeight="1" spans="1:4">
      <c r="A1201" s="8" t="s">
        <v>26</v>
      </c>
      <c r="B1201" s="8" t="s">
        <v>29</v>
      </c>
      <c r="C1201" s="8" t="str">
        <f>"20190104028"</f>
        <v>20190104028</v>
      </c>
      <c r="D1201" s="9">
        <v>63.5</v>
      </c>
    </row>
    <row r="1202" ht="21.95" customHeight="1" spans="1:4">
      <c r="A1202" s="8" t="s">
        <v>26</v>
      </c>
      <c r="B1202" s="8" t="s">
        <v>29</v>
      </c>
      <c r="C1202" s="8" t="str">
        <f>"20190104029"</f>
        <v>20190104029</v>
      </c>
      <c r="D1202" s="9">
        <v>63</v>
      </c>
    </row>
    <row r="1203" ht="21.95" customHeight="1" spans="1:4">
      <c r="A1203" s="8" t="s">
        <v>26</v>
      </c>
      <c r="B1203" s="8" t="s">
        <v>29</v>
      </c>
      <c r="C1203" s="8" t="str">
        <f>"20190104030"</f>
        <v>20190104030</v>
      </c>
      <c r="D1203" s="9">
        <v>56.5</v>
      </c>
    </row>
    <row r="1204" ht="21.95" customHeight="1" spans="1:4">
      <c r="A1204" s="8" t="s">
        <v>26</v>
      </c>
      <c r="B1204" s="8" t="s">
        <v>29</v>
      </c>
      <c r="C1204" s="8" t="str">
        <f>"20190104101"</f>
        <v>20190104101</v>
      </c>
      <c r="D1204" s="9">
        <v>53</v>
      </c>
    </row>
    <row r="1205" ht="21.95" customHeight="1" spans="1:4">
      <c r="A1205" s="8" t="s">
        <v>26</v>
      </c>
      <c r="B1205" s="8" t="s">
        <v>29</v>
      </c>
      <c r="C1205" s="8" t="str">
        <f>"20190104102"</f>
        <v>20190104102</v>
      </c>
      <c r="D1205" s="9">
        <v>70</v>
      </c>
    </row>
    <row r="1206" ht="21.95" customHeight="1" spans="1:4">
      <c r="A1206" s="8" t="s">
        <v>26</v>
      </c>
      <c r="B1206" s="8" t="s">
        <v>29</v>
      </c>
      <c r="C1206" s="8" t="str">
        <f>"20190104103"</f>
        <v>20190104103</v>
      </c>
      <c r="D1206" s="9">
        <v>64</v>
      </c>
    </row>
    <row r="1207" ht="21.95" customHeight="1" spans="1:4">
      <c r="A1207" s="8" t="s">
        <v>26</v>
      </c>
      <c r="B1207" s="8" t="s">
        <v>29</v>
      </c>
      <c r="C1207" s="8" t="str">
        <f>"20190104104"</f>
        <v>20190104104</v>
      </c>
      <c r="D1207" s="9">
        <v>64</v>
      </c>
    </row>
    <row r="1208" ht="21.95" customHeight="1" spans="1:4">
      <c r="A1208" s="8" t="s">
        <v>26</v>
      </c>
      <c r="B1208" s="8" t="s">
        <v>29</v>
      </c>
      <c r="C1208" s="8" t="str">
        <f>"20190104105"</f>
        <v>20190104105</v>
      </c>
      <c r="D1208" s="9">
        <v>55.5</v>
      </c>
    </row>
    <row r="1209" ht="21.95" customHeight="1" spans="1:4">
      <c r="A1209" s="8" t="s">
        <v>26</v>
      </c>
      <c r="B1209" s="8" t="s">
        <v>29</v>
      </c>
      <c r="C1209" s="8" t="str">
        <f>"20190104106"</f>
        <v>20190104106</v>
      </c>
      <c r="D1209" s="9">
        <v>59</v>
      </c>
    </row>
    <row r="1210" ht="21.95" customHeight="1" spans="1:4">
      <c r="A1210" s="8" t="s">
        <v>26</v>
      </c>
      <c r="B1210" s="8" t="s">
        <v>29</v>
      </c>
      <c r="C1210" s="8" t="str">
        <f>"20190104107"</f>
        <v>20190104107</v>
      </c>
      <c r="D1210" s="9">
        <v>58</v>
      </c>
    </row>
    <row r="1211" ht="21.95" customHeight="1" spans="1:4">
      <c r="A1211" s="8" t="s">
        <v>26</v>
      </c>
      <c r="B1211" s="8" t="s">
        <v>29</v>
      </c>
      <c r="C1211" s="8" t="str">
        <f>"20190104108"</f>
        <v>20190104108</v>
      </c>
      <c r="D1211" s="9">
        <v>59</v>
      </c>
    </row>
    <row r="1212" ht="21.95" customHeight="1" spans="1:5">
      <c r="A1212" s="8" t="s">
        <v>30</v>
      </c>
      <c r="B1212" s="8" t="s">
        <v>31</v>
      </c>
      <c r="C1212" s="8" t="str">
        <f>"20190104109"</f>
        <v>20190104109</v>
      </c>
      <c r="D1212" s="9">
        <v>76.5</v>
      </c>
      <c r="E1212" s="2" t="s">
        <v>9</v>
      </c>
    </row>
    <row r="1213" ht="21.95" customHeight="1" spans="1:4">
      <c r="A1213" s="8" t="s">
        <v>30</v>
      </c>
      <c r="B1213" s="8" t="s">
        <v>31</v>
      </c>
      <c r="C1213" s="8" t="str">
        <f>"20190104110"</f>
        <v>20190104110</v>
      </c>
      <c r="D1213" s="9">
        <v>58.5</v>
      </c>
    </row>
    <row r="1214" ht="21.95" customHeight="1" spans="1:4">
      <c r="A1214" s="8" t="s">
        <v>30</v>
      </c>
      <c r="B1214" s="8" t="s">
        <v>31</v>
      </c>
      <c r="C1214" s="8" t="str">
        <f>"20190104111"</f>
        <v>20190104111</v>
      </c>
      <c r="D1214" s="9">
        <v>63</v>
      </c>
    </row>
    <row r="1215" ht="21.95" customHeight="1" spans="1:4">
      <c r="A1215" s="8" t="s">
        <v>30</v>
      </c>
      <c r="B1215" s="8" t="s">
        <v>31</v>
      </c>
      <c r="C1215" s="8" t="str">
        <f>"20190104112"</f>
        <v>20190104112</v>
      </c>
      <c r="D1215" s="9" t="s">
        <v>10</v>
      </c>
    </row>
    <row r="1216" ht="21.95" customHeight="1" spans="1:4">
      <c r="A1216" s="8" t="s">
        <v>30</v>
      </c>
      <c r="B1216" s="8" t="s">
        <v>31</v>
      </c>
      <c r="C1216" s="8" t="str">
        <f>"20190104113"</f>
        <v>20190104113</v>
      </c>
      <c r="D1216" s="9">
        <v>61</v>
      </c>
    </row>
    <row r="1217" ht="21.95" customHeight="1" spans="1:4">
      <c r="A1217" s="8" t="s">
        <v>30</v>
      </c>
      <c r="B1217" s="8" t="s">
        <v>31</v>
      </c>
      <c r="C1217" s="8" t="str">
        <f>"20190104114"</f>
        <v>20190104114</v>
      </c>
      <c r="D1217" s="9">
        <v>72</v>
      </c>
    </row>
    <row r="1218" ht="21.95" customHeight="1" spans="1:4">
      <c r="A1218" s="8" t="s">
        <v>30</v>
      </c>
      <c r="B1218" s="8" t="s">
        <v>31</v>
      </c>
      <c r="C1218" s="8" t="str">
        <f>"20190104115"</f>
        <v>20190104115</v>
      </c>
      <c r="D1218" s="9" t="s">
        <v>10</v>
      </c>
    </row>
    <row r="1219" ht="21.95" customHeight="1" spans="1:4">
      <c r="A1219" s="8" t="s">
        <v>30</v>
      </c>
      <c r="B1219" s="8" t="s">
        <v>31</v>
      </c>
      <c r="C1219" s="8" t="str">
        <f>"20190104116"</f>
        <v>20190104116</v>
      </c>
      <c r="D1219" s="9">
        <v>71.5</v>
      </c>
    </row>
    <row r="1220" ht="21.95" customHeight="1" spans="1:4">
      <c r="A1220" s="8" t="s">
        <v>30</v>
      </c>
      <c r="B1220" s="8" t="s">
        <v>31</v>
      </c>
      <c r="C1220" s="8" t="str">
        <f>"20190104117"</f>
        <v>20190104117</v>
      </c>
      <c r="D1220" s="9">
        <v>71.5</v>
      </c>
    </row>
    <row r="1221" ht="21.95" customHeight="1" spans="1:4">
      <c r="A1221" s="8" t="s">
        <v>30</v>
      </c>
      <c r="B1221" s="8" t="s">
        <v>31</v>
      </c>
      <c r="C1221" s="8" t="str">
        <f>"20190104118"</f>
        <v>20190104118</v>
      </c>
      <c r="D1221" s="9" t="s">
        <v>10</v>
      </c>
    </row>
    <row r="1222" ht="21.95" customHeight="1" spans="1:4">
      <c r="A1222" s="8" t="s">
        <v>30</v>
      </c>
      <c r="B1222" s="8" t="s">
        <v>31</v>
      </c>
      <c r="C1222" s="8" t="str">
        <f>"20190104119"</f>
        <v>20190104119</v>
      </c>
      <c r="D1222" s="9">
        <v>67.5</v>
      </c>
    </row>
    <row r="1223" ht="21.95" customHeight="1" spans="1:4">
      <c r="A1223" s="8" t="s">
        <v>30</v>
      </c>
      <c r="B1223" s="8" t="s">
        <v>31</v>
      </c>
      <c r="C1223" s="8" t="str">
        <f>"20190104120"</f>
        <v>20190104120</v>
      </c>
      <c r="D1223" s="9" t="s">
        <v>10</v>
      </c>
    </row>
    <row r="1224" ht="21.95" customHeight="1" spans="1:4">
      <c r="A1224" s="8" t="s">
        <v>30</v>
      </c>
      <c r="B1224" s="8" t="s">
        <v>31</v>
      </c>
      <c r="C1224" s="8" t="str">
        <f>"20190104121"</f>
        <v>20190104121</v>
      </c>
      <c r="D1224" s="9">
        <v>67.5</v>
      </c>
    </row>
    <row r="1225" ht="21.95" customHeight="1" spans="1:4">
      <c r="A1225" s="8" t="s">
        <v>30</v>
      </c>
      <c r="B1225" s="8" t="s">
        <v>31</v>
      </c>
      <c r="C1225" s="8" t="str">
        <f>"20190104122"</f>
        <v>20190104122</v>
      </c>
      <c r="D1225" s="9" t="s">
        <v>10</v>
      </c>
    </row>
    <row r="1226" ht="21.95" customHeight="1" spans="1:4">
      <c r="A1226" s="8" t="s">
        <v>30</v>
      </c>
      <c r="B1226" s="8" t="s">
        <v>31</v>
      </c>
      <c r="C1226" s="8" t="str">
        <f>"20190104123"</f>
        <v>20190104123</v>
      </c>
      <c r="D1226" s="9">
        <v>63</v>
      </c>
    </row>
    <row r="1227" ht="21.95" customHeight="1" spans="1:5">
      <c r="A1227" s="8" t="s">
        <v>30</v>
      </c>
      <c r="B1227" s="8" t="s">
        <v>31</v>
      </c>
      <c r="C1227" s="8" t="str">
        <f>"20190104124"</f>
        <v>20190104124</v>
      </c>
      <c r="D1227" s="9">
        <v>59.5</v>
      </c>
      <c r="E1227" s="10"/>
    </row>
    <row r="1228" ht="21.95" customHeight="1" spans="1:5">
      <c r="A1228" s="8" t="s">
        <v>30</v>
      </c>
      <c r="B1228" s="8" t="s">
        <v>31</v>
      </c>
      <c r="C1228" s="8" t="str">
        <f>"20190104125"</f>
        <v>20190104125</v>
      </c>
      <c r="D1228" s="9">
        <v>59.5</v>
      </c>
      <c r="E1228" s="10"/>
    </row>
    <row r="1229" ht="21.95" customHeight="1" spans="1:5">
      <c r="A1229" s="8" t="s">
        <v>30</v>
      </c>
      <c r="B1229" s="8" t="s">
        <v>31</v>
      </c>
      <c r="C1229" s="8" t="str">
        <f>"20190104126"</f>
        <v>20190104126</v>
      </c>
      <c r="D1229" s="9" t="s">
        <v>10</v>
      </c>
      <c r="E1229" s="10"/>
    </row>
    <row r="1230" ht="21.95" customHeight="1" spans="1:4">
      <c r="A1230" s="8" t="s">
        <v>30</v>
      </c>
      <c r="B1230" s="8" t="s">
        <v>31</v>
      </c>
      <c r="C1230" s="8" t="str">
        <f>"20190104127"</f>
        <v>20190104127</v>
      </c>
      <c r="D1230" s="9">
        <v>55.5</v>
      </c>
    </row>
    <row r="1231" ht="21.95" customHeight="1" spans="1:4">
      <c r="A1231" s="8" t="s">
        <v>30</v>
      </c>
      <c r="B1231" s="8" t="s">
        <v>31</v>
      </c>
      <c r="C1231" s="8" t="str">
        <f>"20190104128"</f>
        <v>20190104128</v>
      </c>
      <c r="D1231" s="9">
        <v>62</v>
      </c>
    </row>
    <row r="1232" ht="21.95" customHeight="1" spans="1:4">
      <c r="A1232" s="8" t="s">
        <v>30</v>
      </c>
      <c r="B1232" s="8" t="s">
        <v>31</v>
      </c>
      <c r="C1232" s="8" t="str">
        <f>"20190104129"</f>
        <v>20190104129</v>
      </c>
      <c r="D1232" s="9">
        <v>62</v>
      </c>
    </row>
    <row r="1233" ht="21.95" customHeight="1" spans="1:4">
      <c r="A1233" s="8" t="s">
        <v>30</v>
      </c>
      <c r="B1233" s="8" t="s">
        <v>31</v>
      </c>
      <c r="C1233" s="8" t="str">
        <f>"20190104130"</f>
        <v>20190104130</v>
      </c>
      <c r="D1233" s="9">
        <v>55</v>
      </c>
    </row>
    <row r="1234" ht="21.95" customHeight="1" spans="1:4">
      <c r="A1234" s="8" t="s">
        <v>30</v>
      </c>
      <c r="B1234" s="8" t="s">
        <v>31</v>
      </c>
      <c r="C1234" s="8" t="str">
        <f>"20190104201"</f>
        <v>20190104201</v>
      </c>
      <c r="D1234" s="9" t="s">
        <v>10</v>
      </c>
    </row>
    <row r="1235" ht="21.95" customHeight="1" spans="1:4">
      <c r="A1235" s="8" t="s">
        <v>30</v>
      </c>
      <c r="B1235" s="8" t="s">
        <v>31</v>
      </c>
      <c r="C1235" s="8" t="str">
        <f>"20190104202"</f>
        <v>20190104202</v>
      </c>
      <c r="D1235" s="9" t="s">
        <v>10</v>
      </c>
    </row>
    <row r="1236" ht="21.95" customHeight="1" spans="1:4">
      <c r="A1236" s="8" t="s">
        <v>30</v>
      </c>
      <c r="B1236" s="8" t="s">
        <v>31</v>
      </c>
      <c r="C1236" s="8" t="str">
        <f>"20190104203"</f>
        <v>20190104203</v>
      </c>
      <c r="D1236" s="9" t="s">
        <v>10</v>
      </c>
    </row>
    <row r="1237" ht="21.95" customHeight="1" spans="1:4">
      <c r="A1237" s="8" t="s">
        <v>30</v>
      </c>
      <c r="B1237" s="8" t="s">
        <v>31</v>
      </c>
      <c r="C1237" s="8" t="str">
        <f>"20190104204"</f>
        <v>20190104204</v>
      </c>
      <c r="D1237" s="9">
        <v>67.5</v>
      </c>
    </row>
    <row r="1238" ht="21.95" customHeight="1" spans="1:4">
      <c r="A1238" s="8" t="s">
        <v>30</v>
      </c>
      <c r="B1238" s="8" t="s">
        <v>31</v>
      </c>
      <c r="C1238" s="8" t="str">
        <f>"20190104205"</f>
        <v>20190104205</v>
      </c>
      <c r="D1238" s="9" t="s">
        <v>10</v>
      </c>
    </row>
    <row r="1239" ht="21.95" customHeight="1" spans="1:4">
      <c r="A1239" s="8" t="s">
        <v>30</v>
      </c>
      <c r="B1239" s="8" t="s">
        <v>31</v>
      </c>
      <c r="C1239" s="8" t="str">
        <f>"20190104206"</f>
        <v>20190104206</v>
      </c>
      <c r="D1239" s="9" t="s">
        <v>10</v>
      </c>
    </row>
    <row r="1240" ht="21.95" customHeight="1" spans="1:4">
      <c r="A1240" s="8" t="s">
        <v>30</v>
      </c>
      <c r="B1240" s="8" t="s">
        <v>31</v>
      </c>
      <c r="C1240" s="8" t="str">
        <f>"20190104207"</f>
        <v>20190104207</v>
      </c>
      <c r="D1240" s="9">
        <v>70</v>
      </c>
    </row>
    <row r="1241" ht="21.95" customHeight="1" spans="1:4">
      <c r="A1241" s="8" t="s">
        <v>30</v>
      </c>
      <c r="B1241" s="8" t="s">
        <v>31</v>
      </c>
      <c r="C1241" s="8" t="str">
        <f>"20190104208"</f>
        <v>20190104208</v>
      </c>
      <c r="D1241" s="9">
        <v>62.5</v>
      </c>
    </row>
    <row r="1242" ht="21.95" customHeight="1" spans="1:4">
      <c r="A1242" s="8" t="s">
        <v>30</v>
      </c>
      <c r="B1242" s="8" t="s">
        <v>31</v>
      </c>
      <c r="C1242" s="8" t="str">
        <f>"20190104209"</f>
        <v>20190104209</v>
      </c>
      <c r="D1242" s="9">
        <v>64.5</v>
      </c>
    </row>
    <row r="1243" ht="21.95" customHeight="1" spans="1:4">
      <c r="A1243" s="8" t="s">
        <v>30</v>
      </c>
      <c r="B1243" s="8" t="s">
        <v>31</v>
      </c>
      <c r="C1243" s="8" t="str">
        <f>"20190104210"</f>
        <v>20190104210</v>
      </c>
      <c r="D1243" s="9">
        <v>51</v>
      </c>
    </row>
    <row r="1244" ht="21.95" customHeight="1" spans="1:4">
      <c r="A1244" s="8" t="s">
        <v>30</v>
      </c>
      <c r="B1244" s="8" t="s">
        <v>31</v>
      </c>
      <c r="C1244" s="8" t="str">
        <f>"20190104211"</f>
        <v>20190104211</v>
      </c>
      <c r="D1244" s="9" t="s">
        <v>10</v>
      </c>
    </row>
    <row r="1245" ht="21.95" customHeight="1" spans="1:4">
      <c r="A1245" s="8" t="s">
        <v>30</v>
      </c>
      <c r="B1245" s="8" t="s">
        <v>31</v>
      </c>
      <c r="C1245" s="8" t="str">
        <f>"20190104212"</f>
        <v>20190104212</v>
      </c>
      <c r="D1245" s="9">
        <v>57.5</v>
      </c>
    </row>
    <row r="1246" ht="21.95" customHeight="1" spans="1:4">
      <c r="A1246" s="8" t="s">
        <v>30</v>
      </c>
      <c r="B1246" s="8" t="s">
        <v>31</v>
      </c>
      <c r="C1246" s="8" t="str">
        <f>"20190104213"</f>
        <v>20190104213</v>
      </c>
      <c r="D1246" s="9">
        <v>63</v>
      </c>
    </row>
    <row r="1247" ht="21.95" customHeight="1" spans="1:5">
      <c r="A1247" s="8" t="s">
        <v>30</v>
      </c>
      <c r="B1247" s="8" t="s">
        <v>31</v>
      </c>
      <c r="C1247" s="8" t="str">
        <f>"20190104214"</f>
        <v>20190104214</v>
      </c>
      <c r="D1247" s="9">
        <v>72.5</v>
      </c>
      <c r="E1247" s="2" t="s">
        <v>9</v>
      </c>
    </row>
    <row r="1248" ht="21.95" customHeight="1" spans="1:4">
      <c r="A1248" s="8" t="s">
        <v>30</v>
      </c>
      <c r="B1248" s="8" t="s">
        <v>31</v>
      </c>
      <c r="C1248" s="8" t="str">
        <f>"20190104215"</f>
        <v>20190104215</v>
      </c>
      <c r="D1248" s="9">
        <v>64.5</v>
      </c>
    </row>
    <row r="1249" ht="21.95" customHeight="1" spans="1:4">
      <c r="A1249" s="8" t="s">
        <v>30</v>
      </c>
      <c r="B1249" s="8" t="s">
        <v>31</v>
      </c>
      <c r="C1249" s="8" t="str">
        <f>"20190104216"</f>
        <v>20190104216</v>
      </c>
      <c r="D1249" s="9" t="s">
        <v>10</v>
      </c>
    </row>
    <row r="1250" ht="21.95" customHeight="1" spans="1:4">
      <c r="A1250" s="8" t="s">
        <v>30</v>
      </c>
      <c r="B1250" s="8" t="s">
        <v>31</v>
      </c>
      <c r="C1250" s="8" t="str">
        <f>"20190104217"</f>
        <v>20190104217</v>
      </c>
      <c r="D1250" s="9" t="s">
        <v>10</v>
      </c>
    </row>
    <row r="1251" ht="21.95" customHeight="1" spans="1:5">
      <c r="A1251" s="8" t="s">
        <v>30</v>
      </c>
      <c r="B1251" s="8" t="s">
        <v>31</v>
      </c>
      <c r="C1251" s="8" t="str">
        <f>"20190104218"</f>
        <v>20190104218</v>
      </c>
      <c r="D1251" s="9">
        <v>75</v>
      </c>
      <c r="E1251" s="2" t="s">
        <v>9</v>
      </c>
    </row>
    <row r="1252" ht="21.95" customHeight="1" spans="1:4">
      <c r="A1252" s="8" t="s">
        <v>30</v>
      </c>
      <c r="B1252" s="8" t="s">
        <v>31</v>
      </c>
      <c r="C1252" s="8" t="str">
        <f>"20190104219"</f>
        <v>20190104219</v>
      </c>
      <c r="D1252" s="9">
        <v>62.5</v>
      </c>
    </row>
    <row r="1253" ht="21.95" customHeight="1" spans="1:4">
      <c r="A1253" s="8" t="s">
        <v>30</v>
      </c>
      <c r="B1253" s="8" t="s">
        <v>31</v>
      </c>
      <c r="C1253" s="8" t="str">
        <f>"20190104220"</f>
        <v>20190104220</v>
      </c>
      <c r="D1253" s="9" t="s">
        <v>10</v>
      </c>
    </row>
    <row r="1254" ht="21.95" customHeight="1" spans="1:4">
      <c r="A1254" s="8" t="s">
        <v>30</v>
      </c>
      <c r="B1254" s="8" t="s">
        <v>31</v>
      </c>
      <c r="C1254" s="8" t="str">
        <f>"20190104221"</f>
        <v>20190104221</v>
      </c>
      <c r="D1254" s="9">
        <v>68.5</v>
      </c>
    </row>
    <row r="1255" ht="21.95" customHeight="1" spans="1:4">
      <c r="A1255" s="8" t="s">
        <v>30</v>
      </c>
      <c r="B1255" s="8" t="s">
        <v>31</v>
      </c>
      <c r="C1255" s="8" t="str">
        <f>"20190104222"</f>
        <v>20190104222</v>
      </c>
      <c r="D1255" s="9">
        <v>60.5</v>
      </c>
    </row>
    <row r="1256" ht="21.95" customHeight="1" spans="1:4">
      <c r="A1256" s="8" t="s">
        <v>30</v>
      </c>
      <c r="B1256" s="8" t="s">
        <v>31</v>
      </c>
      <c r="C1256" s="8" t="str">
        <f>"20190104223"</f>
        <v>20190104223</v>
      </c>
      <c r="D1256" s="9">
        <v>62.5</v>
      </c>
    </row>
    <row r="1257" ht="21.95" customHeight="1" spans="1:4">
      <c r="A1257" s="8" t="s">
        <v>30</v>
      </c>
      <c r="B1257" s="8" t="s">
        <v>31</v>
      </c>
      <c r="C1257" s="8" t="str">
        <f>"20190104224"</f>
        <v>20190104224</v>
      </c>
      <c r="D1257" s="9">
        <v>63</v>
      </c>
    </row>
    <row r="1258" ht="21.95" customHeight="1" spans="1:4">
      <c r="A1258" s="8" t="s">
        <v>30</v>
      </c>
      <c r="B1258" s="8" t="s">
        <v>31</v>
      </c>
      <c r="C1258" s="8" t="str">
        <f>"20190104225"</f>
        <v>20190104225</v>
      </c>
      <c r="D1258" s="9">
        <v>61.5</v>
      </c>
    </row>
    <row r="1259" ht="21.95" customHeight="1" spans="1:4">
      <c r="A1259" s="8" t="s">
        <v>32</v>
      </c>
      <c r="B1259" s="8" t="s">
        <v>27</v>
      </c>
      <c r="C1259" s="8" t="str">
        <f>"20190104226"</f>
        <v>20190104226</v>
      </c>
      <c r="D1259" s="9" t="s">
        <v>10</v>
      </c>
    </row>
    <row r="1260" ht="21.95" customHeight="1" spans="1:4">
      <c r="A1260" s="8" t="s">
        <v>32</v>
      </c>
      <c r="B1260" s="8" t="s">
        <v>27</v>
      </c>
      <c r="C1260" s="8" t="str">
        <f>"20190104227"</f>
        <v>20190104227</v>
      </c>
      <c r="D1260" s="9" t="s">
        <v>10</v>
      </c>
    </row>
    <row r="1261" ht="21.95" customHeight="1" spans="1:4">
      <c r="A1261" s="8" t="s">
        <v>32</v>
      </c>
      <c r="B1261" s="8" t="s">
        <v>27</v>
      </c>
      <c r="C1261" s="8" t="str">
        <f>"20190104228"</f>
        <v>20190104228</v>
      </c>
      <c r="D1261" s="9">
        <v>65.5</v>
      </c>
    </row>
    <row r="1262" ht="21.95" customHeight="1" spans="1:4">
      <c r="A1262" s="8" t="s">
        <v>32</v>
      </c>
      <c r="B1262" s="8" t="s">
        <v>27</v>
      </c>
      <c r="C1262" s="8" t="str">
        <f>"20190104229"</f>
        <v>20190104229</v>
      </c>
      <c r="D1262" s="9">
        <v>71</v>
      </c>
    </row>
    <row r="1263" ht="21.95" customHeight="1" spans="1:4">
      <c r="A1263" s="8" t="s">
        <v>32</v>
      </c>
      <c r="B1263" s="8" t="s">
        <v>27</v>
      </c>
      <c r="C1263" s="8" t="str">
        <f>"20190104230"</f>
        <v>20190104230</v>
      </c>
      <c r="D1263" s="9">
        <v>70.5</v>
      </c>
    </row>
    <row r="1264" ht="21.95" customHeight="1" spans="1:4">
      <c r="A1264" s="8" t="s">
        <v>32</v>
      </c>
      <c r="B1264" s="8" t="s">
        <v>27</v>
      </c>
      <c r="C1264" s="8" t="str">
        <f>"20190104301"</f>
        <v>20190104301</v>
      </c>
      <c r="D1264" s="9">
        <v>60.5</v>
      </c>
    </row>
    <row r="1265" ht="21.95" customHeight="1" spans="1:4">
      <c r="A1265" s="8" t="s">
        <v>32</v>
      </c>
      <c r="B1265" s="8" t="s">
        <v>27</v>
      </c>
      <c r="C1265" s="8" t="str">
        <f>"20190104302"</f>
        <v>20190104302</v>
      </c>
      <c r="D1265" s="9">
        <v>56</v>
      </c>
    </row>
    <row r="1266" ht="21.95" customHeight="1" spans="1:4">
      <c r="A1266" s="8" t="s">
        <v>32</v>
      </c>
      <c r="B1266" s="8" t="s">
        <v>27</v>
      </c>
      <c r="C1266" s="8" t="str">
        <f>"20190104303"</f>
        <v>20190104303</v>
      </c>
      <c r="D1266" s="9">
        <v>67</v>
      </c>
    </row>
    <row r="1267" ht="21.95" customHeight="1" spans="1:5">
      <c r="A1267" s="8" t="s">
        <v>32</v>
      </c>
      <c r="B1267" s="8" t="s">
        <v>27</v>
      </c>
      <c r="C1267" s="8" t="str">
        <f>"20190104304"</f>
        <v>20190104304</v>
      </c>
      <c r="D1267" s="9" t="s">
        <v>10</v>
      </c>
      <c r="E1267" s="10"/>
    </row>
    <row r="1268" ht="21.95" customHeight="1" spans="1:5">
      <c r="A1268" s="8" t="s">
        <v>32</v>
      </c>
      <c r="B1268" s="8" t="s">
        <v>27</v>
      </c>
      <c r="C1268" s="8" t="str">
        <f>"20190104305"</f>
        <v>20190104305</v>
      </c>
      <c r="D1268" s="9">
        <v>68.5</v>
      </c>
      <c r="E1268" s="10"/>
    </row>
    <row r="1269" ht="21.95" customHeight="1" spans="1:5">
      <c r="A1269" s="8" t="s">
        <v>32</v>
      </c>
      <c r="B1269" s="8" t="s">
        <v>27</v>
      </c>
      <c r="C1269" s="8" t="str">
        <f>"20190104306"</f>
        <v>20190104306</v>
      </c>
      <c r="D1269" s="9">
        <v>60.5</v>
      </c>
      <c r="E1269" s="10"/>
    </row>
    <row r="1270" ht="21.95" customHeight="1" spans="1:4">
      <c r="A1270" s="8" t="s">
        <v>32</v>
      </c>
      <c r="B1270" s="8" t="s">
        <v>27</v>
      </c>
      <c r="C1270" s="8" t="str">
        <f>"20190104307"</f>
        <v>20190104307</v>
      </c>
      <c r="D1270" s="9">
        <v>61.5</v>
      </c>
    </row>
    <row r="1271" ht="21.95" customHeight="1" spans="1:5">
      <c r="A1271" s="8" t="s">
        <v>32</v>
      </c>
      <c r="B1271" s="8" t="s">
        <v>27</v>
      </c>
      <c r="C1271" s="8" t="str">
        <f>"20190104308"</f>
        <v>20190104308</v>
      </c>
      <c r="D1271" s="9">
        <v>75</v>
      </c>
      <c r="E1271" s="2" t="s">
        <v>9</v>
      </c>
    </row>
    <row r="1272" ht="21.95" customHeight="1" spans="1:4">
      <c r="A1272" s="8" t="s">
        <v>32</v>
      </c>
      <c r="B1272" s="8" t="s">
        <v>27</v>
      </c>
      <c r="C1272" s="8" t="str">
        <f>"20190104309"</f>
        <v>20190104309</v>
      </c>
      <c r="D1272" s="9">
        <v>71.5</v>
      </c>
    </row>
    <row r="1273" ht="21.95" customHeight="1" spans="1:4">
      <c r="A1273" s="8" t="s">
        <v>32</v>
      </c>
      <c r="B1273" s="8" t="s">
        <v>27</v>
      </c>
      <c r="C1273" s="8" t="str">
        <f>"20190104310"</f>
        <v>20190104310</v>
      </c>
      <c r="D1273" s="9">
        <v>61.5</v>
      </c>
    </row>
    <row r="1274" ht="21.95" customHeight="1" spans="1:4">
      <c r="A1274" s="8" t="s">
        <v>32</v>
      </c>
      <c r="B1274" s="8" t="s">
        <v>27</v>
      </c>
      <c r="C1274" s="8" t="str">
        <f>"20190104311"</f>
        <v>20190104311</v>
      </c>
      <c r="D1274" s="9">
        <v>62.5</v>
      </c>
    </row>
    <row r="1275" ht="21.95" customHeight="1" spans="1:4">
      <c r="A1275" s="8" t="s">
        <v>32</v>
      </c>
      <c r="B1275" s="8" t="s">
        <v>27</v>
      </c>
      <c r="C1275" s="8" t="str">
        <f>"20190104312"</f>
        <v>20190104312</v>
      </c>
      <c r="D1275" s="9">
        <v>62.5</v>
      </c>
    </row>
    <row r="1276" ht="21.95" customHeight="1" spans="1:4">
      <c r="A1276" s="8" t="s">
        <v>32</v>
      </c>
      <c r="B1276" s="8" t="s">
        <v>27</v>
      </c>
      <c r="C1276" s="8" t="str">
        <f>"20190104313"</f>
        <v>20190104313</v>
      </c>
      <c r="D1276" s="9">
        <v>55.5</v>
      </c>
    </row>
    <row r="1277" ht="21.95" customHeight="1" spans="1:4">
      <c r="A1277" s="8" t="s">
        <v>32</v>
      </c>
      <c r="B1277" s="8" t="s">
        <v>27</v>
      </c>
      <c r="C1277" s="8" t="str">
        <f>"20190104314"</f>
        <v>20190104314</v>
      </c>
      <c r="D1277" s="9" t="s">
        <v>10</v>
      </c>
    </row>
    <row r="1278" ht="21.95" customHeight="1" spans="1:4">
      <c r="A1278" s="8" t="s">
        <v>32</v>
      </c>
      <c r="B1278" s="8" t="s">
        <v>27</v>
      </c>
      <c r="C1278" s="8" t="str">
        <f>"20190104315"</f>
        <v>20190104315</v>
      </c>
      <c r="D1278" s="9">
        <v>72</v>
      </c>
    </row>
    <row r="1279" ht="21.95" customHeight="1" spans="1:4">
      <c r="A1279" s="8" t="s">
        <v>32</v>
      </c>
      <c r="B1279" s="8" t="s">
        <v>27</v>
      </c>
      <c r="C1279" s="8" t="str">
        <f>"20190104316"</f>
        <v>20190104316</v>
      </c>
      <c r="D1279" s="9">
        <v>68</v>
      </c>
    </row>
    <row r="1280" ht="21.95" customHeight="1" spans="1:5">
      <c r="A1280" s="8" t="s">
        <v>32</v>
      </c>
      <c r="B1280" s="8" t="s">
        <v>27</v>
      </c>
      <c r="C1280" s="8" t="str">
        <f>"20190104317"</f>
        <v>20190104317</v>
      </c>
      <c r="D1280" s="9">
        <v>76</v>
      </c>
      <c r="E1280" s="2" t="s">
        <v>9</v>
      </c>
    </row>
    <row r="1281" ht="21.95" customHeight="1" spans="1:4">
      <c r="A1281" s="8" t="s">
        <v>32</v>
      </c>
      <c r="B1281" s="8" t="s">
        <v>27</v>
      </c>
      <c r="C1281" s="8" t="str">
        <f>"20190104318"</f>
        <v>20190104318</v>
      </c>
      <c r="D1281" s="9">
        <v>68</v>
      </c>
    </row>
    <row r="1282" ht="21.95" customHeight="1" spans="1:4">
      <c r="A1282" s="8" t="s">
        <v>32</v>
      </c>
      <c r="B1282" s="8" t="s">
        <v>27</v>
      </c>
      <c r="C1282" s="8" t="str">
        <f>"20190104319"</f>
        <v>20190104319</v>
      </c>
      <c r="D1282" s="9">
        <v>61</v>
      </c>
    </row>
    <row r="1283" ht="21.95" customHeight="1" spans="1:4">
      <c r="A1283" s="8" t="s">
        <v>32</v>
      </c>
      <c r="B1283" s="8" t="s">
        <v>27</v>
      </c>
      <c r="C1283" s="8" t="str">
        <f>"20190104320"</f>
        <v>20190104320</v>
      </c>
      <c r="D1283" s="9">
        <v>63.5</v>
      </c>
    </row>
    <row r="1284" ht="21.95" customHeight="1" spans="1:4">
      <c r="A1284" s="8" t="s">
        <v>32</v>
      </c>
      <c r="B1284" s="8" t="s">
        <v>27</v>
      </c>
      <c r="C1284" s="8" t="str">
        <f>"20190104321"</f>
        <v>20190104321</v>
      </c>
      <c r="D1284" s="9" t="s">
        <v>10</v>
      </c>
    </row>
    <row r="1285" ht="21.95" customHeight="1" spans="1:5">
      <c r="A1285" s="8" t="s">
        <v>32</v>
      </c>
      <c r="B1285" s="8" t="s">
        <v>27</v>
      </c>
      <c r="C1285" s="8" t="str">
        <f>"20190104322"</f>
        <v>20190104322</v>
      </c>
      <c r="D1285" s="9">
        <v>73</v>
      </c>
      <c r="E1285" s="2" t="s">
        <v>9</v>
      </c>
    </row>
    <row r="1286" ht="21.95" customHeight="1" spans="1:4">
      <c r="A1286" s="8" t="s">
        <v>32</v>
      </c>
      <c r="B1286" s="8" t="s">
        <v>27</v>
      </c>
      <c r="C1286" s="8" t="str">
        <f>"20190104323"</f>
        <v>20190104323</v>
      </c>
      <c r="D1286" s="9" t="s">
        <v>10</v>
      </c>
    </row>
    <row r="1287" ht="21.95" customHeight="1" spans="1:4">
      <c r="A1287" s="8" t="s">
        <v>32</v>
      </c>
      <c r="B1287" s="8" t="s">
        <v>27</v>
      </c>
      <c r="C1287" s="8" t="str">
        <f>"20190104324"</f>
        <v>20190104324</v>
      </c>
      <c r="D1287" s="9">
        <v>58.5</v>
      </c>
    </row>
    <row r="1288" ht="21.95" customHeight="1" spans="1:4">
      <c r="A1288" s="8" t="s">
        <v>32</v>
      </c>
      <c r="B1288" s="8" t="s">
        <v>27</v>
      </c>
      <c r="C1288" s="8" t="str">
        <f>"20190104325"</f>
        <v>20190104325</v>
      </c>
      <c r="D1288" s="9" t="s">
        <v>10</v>
      </c>
    </row>
    <row r="1289" ht="21.95" customHeight="1" spans="1:4">
      <c r="A1289" s="8" t="s">
        <v>32</v>
      </c>
      <c r="B1289" s="8" t="s">
        <v>27</v>
      </c>
      <c r="C1289" s="8" t="str">
        <f>"20190104326"</f>
        <v>20190104326</v>
      </c>
      <c r="D1289" s="9">
        <v>69</v>
      </c>
    </row>
    <row r="1290" ht="21.95" customHeight="1" spans="1:4">
      <c r="A1290" s="8" t="s">
        <v>32</v>
      </c>
      <c r="B1290" s="8" t="s">
        <v>27</v>
      </c>
      <c r="C1290" s="8" t="str">
        <f>"20190104327"</f>
        <v>20190104327</v>
      </c>
      <c r="D1290" s="9">
        <v>54</v>
      </c>
    </row>
    <row r="1291" ht="21.95" customHeight="1" spans="1:4">
      <c r="A1291" s="8" t="s">
        <v>32</v>
      </c>
      <c r="B1291" s="8" t="s">
        <v>27</v>
      </c>
      <c r="C1291" s="8" t="str">
        <f>"20190104328"</f>
        <v>20190104328</v>
      </c>
      <c r="D1291" s="9">
        <v>67</v>
      </c>
    </row>
    <row r="1292" ht="21.95" customHeight="1" spans="1:4">
      <c r="A1292" s="8" t="s">
        <v>32</v>
      </c>
      <c r="B1292" s="8" t="s">
        <v>27</v>
      </c>
      <c r="C1292" s="8" t="str">
        <f>"20190104329"</f>
        <v>20190104329</v>
      </c>
      <c r="D1292" s="9">
        <v>68.5</v>
      </c>
    </row>
    <row r="1293" ht="21.95" customHeight="1" spans="1:4">
      <c r="A1293" s="8" t="s">
        <v>32</v>
      </c>
      <c r="B1293" s="8" t="s">
        <v>27</v>
      </c>
      <c r="C1293" s="8" t="str">
        <f>"20190104330"</f>
        <v>20190104330</v>
      </c>
      <c r="D1293" s="9">
        <v>69.5</v>
      </c>
    </row>
    <row r="1294" ht="21.95" customHeight="1" spans="1:4">
      <c r="A1294" s="8" t="s">
        <v>32</v>
      </c>
      <c r="B1294" s="8" t="s">
        <v>27</v>
      </c>
      <c r="C1294" s="8" t="str">
        <f>"20190104401"</f>
        <v>20190104401</v>
      </c>
      <c r="D1294" s="9" t="s">
        <v>10</v>
      </c>
    </row>
    <row r="1295" ht="21.95" customHeight="1" spans="1:4">
      <c r="A1295" s="8" t="s">
        <v>32</v>
      </c>
      <c r="B1295" s="8" t="s">
        <v>27</v>
      </c>
      <c r="C1295" s="8" t="str">
        <f>"20190104402"</f>
        <v>20190104402</v>
      </c>
      <c r="D1295" s="9">
        <v>62.5</v>
      </c>
    </row>
    <row r="1296" ht="21.95" customHeight="1" spans="1:4">
      <c r="A1296" s="8" t="s">
        <v>32</v>
      </c>
      <c r="B1296" s="8" t="s">
        <v>33</v>
      </c>
      <c r="C1296" s="8" t="str">
        <f>"20190104403"</f>
        <v>20190104403</v>
      </c>
      <c r="D1296" s="9" t="s">
        <v>10</v>
      </c>
    </row>
    <row r="1297" ht="21.95" customHeight="1" spans="1:5">
      <c r="A1297" s="8" t="s">
        <v>32</v>
      </c>
      <c r="B1297" s="8" t="s">
        <v>33</v>
      </c>
      <c r="C1297" s="8" t="str">
        <f>"20190104404"</f>
        <v>20190104404</v>
      </c>
      <c r="D1297" s="9">
        <v>64</v>
      </c>
      <c r="E1297" s="2" t="s">
        <v>9</v>
      </c>
    </row>
    <row r="1298" ht="21.95" customHeight="1" spans="1:5">
      <c r="A1298" s="8" t="s">
        <v>32</v>
      </c>
      <c r="B1298" s="8" t="s">
        <v>33</v>
      </c>
      <c r="C1298" s="8" t="str">
        <f>"20190104405"</f>
        <v>20190104405</v>
      </c>
      <c r="D1298" s="9">
        <v>57.5</v>
      </c>
      <c r="E1298" s="2" t="s">
        <v>9</v>
      </c>
    </row>
    <row r="1299" ht="21.95" customHeight="1" spans="1:5">
      <c r="A1299" s="8" t="s">
        <v>32</v>
      </c>
      <c r="B1299" s="8" t="s">
        <v>33</v>
      </c>
      <c r="C1299" s="8" t="str">
        <f>"20190104406"</f>
        <v>20190104406</v>
      </c>
      <c r="D1299" s="9">
        <v>70.5</v>
      </c>
      <c r="E1299" s="2" t="s">
        <v>9</v>
      </c>
    </row>
    <row r="1300" ht="21.95" customHeight="1" spans="1:5">
      <c r="A1300" s="8" t="s">
        <v>32</v>
      </c>
      <c r="B1300" s="8" t="s">
        <v>33</v>
      </c>
      <c r="C1300" s="8" t="str">
        <f>"20190104407"</f>
        <v>20190104407</v>
      </c>
      <c r="D1300" s="9">
        <v>59</v>
      </c>
      <c r="E1300" s="2" t="s">
        <v>9</v>
      </c>
    </row>
    <row r="1301" ht="21.95" customHeight="1" spans="1:5">
      <c r="A1301" s="8" t="s">
        <v>32</v>
      </c>
      <c r="B1301" s="8" t="s">
        <v>33</v>
      </c>
      <c r="C1301" s="8" t="str">
        <f>"20190104408"</f>
        <v>20190104408</v>
      </c>
      <c r="D1301" s="9" t="s">
        <v>10</v>
      </c>
      <c r="E1301" s="10"/>
    </row>
    <row r="1302" ht="21.95" customHeight="1" spans="1:5">
      <c r="A1302" s="8" t="s">
        <v>32</v>
      </c>
      <c r="B1302" s="8" t="s">
        <v>33</v>
      </c>
      <c r="C1302" s="8" t="str">
        <f>"20190104409"</f>
        <v>20190104409</v>
      </c>
      <c r="D1302" s="9">
        <v>68.5</v>
      </c>
      <c r="E1302" s="2" t="s">
        <v>9</v>
      </c>
    </row>
    <row r="1303" ht="21.95" customHeight="1" spans="1:5">
      <c r="A1303" s="8" t="s">
        <v>32</v>
      </c>
      <c r="B1303" s="8" t="s">
        <v>33</v>
      </c>
      <c r="C1303" s="8" t="str">
        <f>"20190104410"</f>
        <v>20190104410</v>
      </c>
      <c r="D1303" s="9">
        <v>73</v>
      </c>
      <c r="E1303" s="2" t="s">
        <v>9</v>
      </c>
    </row>
    <row r="1304" ht="21.95" customHeight="1" spans="1:4">
      <c r="A1304" s="8" t="s">
        <v>32</v>
      </c>
      <c r="B1304" s="8" t="s">
        <v>34</v>
      </c>
      <c r="C1304" s="8" t="str">
        <f>"20190104411"</f>
        <v>20190104411</v>
      </c>
      <c r="D1304" s="9">
        <v>65.5</v>
      </c>
    </row>
    <row r="1305" ht="21.95" customHeight="1" spans="1:4">
      <c r="A1305" s="8" t="s">
        <v>32</v>
      </c>
      <c r="B1305" s="8" t="s">
        <v>34</v>
      </c>
      <c r="C1305" s="8" t="str">
        <f>"20190104412"</f>
        <v>20190104412</v>
      </c>
      <c r="D1305" s="9">
        <v>64.5</v>
      </c>
    </row>
    <row r="1306" ht="21.95" customHeight="1" spans="1:4">
      <c r="A1306" s="8" t="s">
        <v>32</v>
      </c>
      <c r="B1306" s="8" t="s">
        <v>34</v>
      </c>
      <c r="C1306" s="8" t="str">
        <f>"20190104413"</f>
        <v>20190104413</v>
      </c>
      <c r="D1306" s="9">
        <v>65.5</v>
      </c>
    </row>
    <row r="1307" ht="21.95" customHeight="1" spans="1:4">
      <c r="A1307" s="8" t="s">
        <v>32</v>
      </c>
      <c r="B1307" s="8" t="s">
        <v>34</v>
      </c>
      <c r="C1307" s="8" t="str">
        <f>"20190104414"</f>
        <v>20190104414</v>
      </c>
      <c r="D1307" s="9">
        <v>66</v>
      </c>
    </row>
    <row r="1308" ht="21.95" customHeight="1" spans="1:4">
      <c r="A1308" s="8" t="s">
        <v>32</v>
      </c>
      <c r="B1308" s="8" t="s">
        <v>34</v>
      </c>
      <c r="C1308" s="8" t="str">
        <f>"20190104415"</f>
        <v>20190104415</v>
      </c>
      <c r="D1308" s="9">
        <v>66.5</v>
      </c>
    </row>
    <row r="1309" ht="21.95" customHeight="1" spans="1:4">
      <c r="A1309" s="8" t="s">
        <v>32</v>
      </c>
      <c r="B1309" s="8" t="s">
        <v>34</v>
      </c>
      <c r="C1309" s="8" t="str">
        <f>"20190104416"</f>
        <v>20190104416</v>
      </c>
      <c r="D1309" s="9">
        <v>61</v>
      </c>
    </row>
    <row r="1310" ht="21.95" customHeight="1" spans="1:4">
      <c r="A1310" s="8" t="s">
        <v>32</v>
      </c>
      <c r="B1310" s="8" t="s">
        <v>34</v>
      </c>
      <c r="C1310" s="8" t="str">
        <f>"20190104417"</f>
        <v>20190104417</v>
      </c>
      <c r="D1310" s="9">
        <v>65.5</v>
      </c>
    </row>
    <row r="1311" ht="21.95" customHeight="1" spans="1:5">
      <c r="A1311" s="8" t="s">
        <v>32</v>
      </c>
      <c r="B1311" s="8" t="s">
        <v>34</v>
      </c>
      <c r="C1311" s="8" t="str">
        <f>"20190104418"</f>
        <v>20190104418</v>
      </c>
      <c r="D1311" s="9" t="s">
        <v>10</v>
      </c>
      <c r="E1311" s="10"/>
    </row>
    <row r="1312" ht="21.95" customHeight="1" spans="1:5">
      <c r="A1312" s="8" t="s">
        <v>32</v>
      </c>
      <c r="B1312" s="8" t="s">
        <v>34</v>
      </c>
      <c r="C1312" s="8" t="str">
        <f>"20190104419"</f>
        <v>20190104419</v>
      </c>
      <c r="D1312" s="9">
        <v>61</v>
      </c>
      <c r="E1312" s="10"/>
    </row>
    <row r="1313" ht="21.95" customHeight="1" spans="1:5">
      <c r="A1313" s="8" t="s">
        <v>32</v>
      </c>
      <c r="B1313" s="8" t="s">
        <v>34</v>
      </c>
      <c r="C1313" s="8" t="str">
        <f>"20190104420"</f>
        <v>20190104420</v>
      </c>
      <c r="D1313" s="9">
        <v>62</v>
      </c>
      <c r="E1313" s="10"/>
    </row>
    <row r="1314" ht="21.95" customHeight="1" spans="1:4">
      <c r="A1314" s="8" t="s">
        <v>32</v>
      </c>
      <c r="B1314" s="8" t="s">
        <v>34</v>
      </c>
      <c r="C1314" s="8" t="str">
        <f>"20190104421"</f>
        <v>20190104421</v>
      </c>
      <c r="D1314" s="9">
        <v>65</v>
      </c>
    </row>
    <row r="1315" ht="21.95" customHeight="1" spans="1:4">
      <c r="A1315" s="8" t="s">
        <v>32</v>
      </c>
      <c r="B1315" s="8" t="s">
        <v>34</v>
      </c>
      <c r="C1315" s="8" t="str">
        <f>"20190104422"</f>
        <v>20190104422</v>
      </c>
      <c r="D1315" s="9">
        <v>65.5</v>
      </c>
    </row>
    <row r="1316" ht="21.95" customHeight="1" spans="1:4">
      <c r="A1316" s="8" t="s">
        <v>32</v>
      </c>
      <c r="B1316" s="8" t="s">
        <v>34</v>
      </c>
      <c r="C1316" s="8" t="str">
        <f>"20190104423"</f>
        <v>20190104423</v>
      </c>
      <c r="D1316" s="9" t="s">
        <v>10</v>
      </c>
    </row>
    <row r="1317" ht="21.95" customHeight="1" spans="1:4">
      <c r="A1317" s="8" t="s">
        <v>32</v>
      </c>
      <c r="B1317" s="8" t="s">
        <v>34</v>
      </c>
      <c r="C1317" s="8" t="str">
        <f>"20190104424"</f>
        <v>20190104424</v>
      </c>
      <c r="D1317" s="9" t="s">
        <v>10</v>
      </c>
    </row>
    <row r="1318" ht="21.95" customHeight="1" spans="1:4">
      <c r="A1318" s="8" t="s">
        <v>32</v>
      </c>
      <c r="B1318" s="8" t="s">
        <v>34</v>
      </c>
      <c r="C1318" s="8" t="str">
        <f>"20190104425"</f>
        <v>20190104425</v>
      </c>
      <c r="D1318" s="9">
        <v>60</v>
      </c>
    </row>
    <row r="1319" ht="21.95" customHeight="1" spans="1:4">
      <c r="A1319" s="8" t="s">
        <v>32</v>
      </c>
      <c r="B1319" s="8" t="s">
        <v>34</v>
      </c>
      <c r="C1319" s="8" t="str">
        <f>"20190104426"</f>
        <v>20190104426</v>
      </c>
      <c r="D1319" s="9">
        <v>65.5</v>
      </c>
    </row>
    <row r="1320" ht="21.95" customHeight="1" spans="1:4">
      <c r="A1320" s="8" t="s">
        <v>32</v>
      </c>
      <c r="B1320" s="8" t="s">
        <v>34</v>
      </c>
      <c r="C1320" s="8" t="str">
        <f>"20190104427"</f>
        <v>20190104427</v>
      </c>
      <c r="D1320" s="9">
        <v>62</v>
      </c>
    </row>
    <row r="1321" ht="21.95" customHeight="1" spans="1:5">
      <c r="A1321" s="8" t="s">
        <v>32</v>
      </c>
      <c r="B1321" s="8" t="s">
        <v>34</v>
      </c>
      <c r="C1321" s="8" t="str">
        <f>"20190104428"</f>
        <v>20190104428</v>
      </c>
      <c r="D1321" s="9">
        <v>72.5</v>
      </c>
      <c r="E1321" s="2" t="s">
        <v>9</v>
      </c>
    </row>
    <row r="1322" ht="21.95" customHeight="1" spans="1:4">
      <c r="A1322" s="8" t="s">
        <v>32</v>
      </c>
      <c r="B1322" s="8" t="s">
        <v>34</v>
      </c>
      <c r="C1322" s="8" t="str">
        <f>"20190104429"</f>
        <v>20190104429</v>
      </c>
      <c r="D1322" s="9" t="s">
        <v>10</v>
      </c>
    </row>
    <row r="1323" ht="21.95" customHeight="1" spans="1:4">
      <c r="A1323" s="8" t="s">
        <v>32</v>
      </c>
      <c r="B1323" s="8" t="s">
        <v>34</v>
      </c>
      <c r="C1323" s="8" t="str">
        <f>"20190104430"</f>
        <v>20190104430</v>
      </c>
      <c r="D1323" s="9">
        <v>53.5</v>
      </c>
    </row>
    <row r="1324" ht="21.95" customHeight="1" spans="1:4">
      <c r="A1324" s="8" t="s">
        <v>32</v>
      </c>
      <c r="B1324" s="8" t="s">
        <v>34</v>
      </c>
      <c r="C1324" s="8" t="str">
        <f>"20190104501"</f>
        <v>20190104501</v>
      </c>
      <c r="D1324" s="9" t="s">
        <v>10</v>
      </c>
    </row>
    <row r="1325" ht="21.95" customHeight="1" spans="1:4">
      <c r="A1325" s="8" t="s">
        <v>32</v>
      </c>
      <c r="B1325" s="8" t="s">
        <v>34</v>
      </c>
      <c r="C1325" s="8" t="str">
        <f>"20190104502"</f>
        <v>20190104502</v>
      </c>
      <c r="D1325" s="9">
        <v>59</v>
      </c>
    </row>
    <row r="1326" ht="21.95" customHeight="1" spans="1:4">
      <c r="A1326" s="8" t="s">
        <v>32</v>
      </c>
      <c r="B1326" s="8" t="s">
        <v>34</v>
      </c>
      <c r="C1326" s="8" t="str">
        <f>"20190104503"</f>
        <v>20190104503</v>
      </c>
      <c r="D1326" s="9">
        <v>69</v>
      </c>
    </row>
    <row r="1327" ht="21.95" customHeight="1" spans="1:4">
      <c r="A1327" s="8" t="s">
        <v>32</v>
      </c>
      <c r="B1327" s="8" t="s">
        <v>34</v>
      </c>
      <c r="C1327" s="8" t="str">
        <f>"20190104504"</f>
        <v>20190104504</v>
      </c>
      <c r="D1327" s="9">
        <v>71</v>
      </c>
    </row>
    <row r="1328" ht="21.95" customHeight="1" spans="1:4">
      <c r="A1328" s="8" t="s">
        <v>32</v>
      </c>
      <c r="B1328" s="8" t="s">
        <v>34</v>
      </c>
      <c r="C1328" s="8" t="str">
        <f>"20190104505"</f>
        <v>20190104505</v>
      </c>
      <c r="D1328" s="9">
        <v>56.5</v>
      </c>
    </row>
    <row r="1329" ht="21.95" customHeight="1" spans="1:5">
      <c r="A1329" s="8" t="s">
        <v>32</v>
      </c>
      <c r="B1329" s="8" t="s">
        <v>34</v>
      </c>
      <c r="C1329" s="8" t="str">
        <f>"20190104506"</f>
        <v>20190104506</v>
      </c>
      <c r="D1329" s="9">
        <v>73</v>
      </c>
      <c r="E1329" s="2" t="s">
        <v>9</v>
      </c>
    </row>
    <row r="1330" ht="21.95" customHeight="1" spans="1:5">
      <c r="A1330" s="8" t="s">
        <v>32</v>
      </c>
      <c r="B1330" s="8" t="s">
        <v>34</v>
      </c>
      <c r="C1330" s="8" t="str">
        <f>"20190104507"</f>
        <v>20190104507</v>
      </c>
      <c r="D1330" s="9">
        <v>76</v>
      </c>
      <c r="E1330" s="2" t="s">
        <v>9</v>
      </c>
    </row>
    <row r="1331" ht="21.95" customHeight="1" spans="1:4">
      <c r="A1331" s="8" t="s">
        <v>32</v>
      </c>
      <c r="B1331" s="8" t="s">
        <v>34</v>
      </c>
      <c r="C1331" s="8" t="str">
        <f>"20190104508"</f>
        <v>20190104508</v>
      </c>
      <c r="D1331" s="9">
        <v>64</v>
      </c>
    </row>
    <row r="1332" ht="21.95" customHeight="1" spans="1:4">
      <c r="A1332" s="8" t="s">
        <v>32</v>
      </c>
      <c r="B1332" s="8" t="s">
        <v>34</v>
      </c>
      <c r="C1332" s="8" t="str">
        <f>"20190104509"</f>
        <v>20190104509</v>
      </c>
      <c r="D1332" s="9">
        <v>57</v>
      </c>
    </row>
    <row r="1333" ht="21.95" customHeight="1" spans="1:4">
      <c r="A1333" s="8" t="s">
        <v>32</v>
      </c>
      <c r="B1333" s="8" t="s">
        <v>34</v>
      </c>
      <c r="C1333" s="8" t="str">
        <f>"20190104510"</f>
        <v>20190104510</v>
      </c>
      <c r="D1333" s="9" t="s">
        <v>10</v>
      </c>
    </row>
    <row r="1334" ht="21.95" customHeight="1" spans="1:4">
      <c r="A1334" s="8" t="s">
        <v>32</v>
      </c>
      <c r="B1334" s="8" t="s">
        <v>34</v>
      </c>
      <c r="C1334" s="8" t="str">
        <f>"20190104511"</f>
        <v>20190104511</v>
      </c>
      <c r="D1334" s="9">
        <v>67</v>
      </c>
    </row>
    <row r="1335" ht="21.95" customHeight="1" spans="1:4">
      <c r="A1335" s="8" t="s">
        <v>32</v>
      </c>
      <c r="B1335" s="8" t="s">
        <v>34</v>
      </c>
      <c r="C1335" s="8" t="str">
        <f>"20190104512"</f>
        <v>20190104512</v>
      </c>
      <c r="D1335" s="9">
        <v>57</v>
      </c>
    </row>
    <row r="1336" ht="21.95" customHeight="1" spans="1:4">
      <c r="A1336" s="8" t="s">
        <v>32</v>
      </c>
      <c r="B1336" s="8" t="s">
        <v>34</v>
      </c>
      <c r="C1336" s="8" t="str">
        <f>"20190104513"</f>
        <v>20190104513</v>
      </c>
      <c r="D1336" s="9">
        <v>71</v>
      </c>
    </row>
    <row r="1337" ht="21.95" customHeight="1" spans="1:4">
      <c r="A1337" s="8" t="s">
        <v>32</v>
      </c>
      <c r="B1337" s="8" t="s">
        <v>34</v>
      </c>
      <c r="C1337" s="8" t="str">
        <f>"20190104514"</f>
        <v>20190104514</v>
      </c>
      <c r="D1337" s="9">
        <v>63</v>
      </c>
    </row>
    <row r="1338" ht="21.95" customHeight="1" spans="1:4">
      <c r="A1338" s="8" t="s">
        <v>32</v>
      </c>
      <c r="B1338" s="8" t="s">
        <v>34</v>
      </c>
      <c r="C1338" s="8" t="str">
        <f>"20190104515"</f>
        <v>20190104515</v>
      </c>
      <c r="D1338" s="9" t="s">
        <v>10</v>
      </c>
    </row>
    <row r="1339" ht="21.95" customHeight="1" spans="1:4">
      <c r="A1339" s="8" t="s">
        <v>32</v>
      </c>
      <c r="B1339" s="8" t="s">
        <v>34</v>
      </c>
      <c r="C1339" s="8" t="str">
        <f>"20190104516"</f>
        <v>20190104516</v>
      </c>
      <c r="D1339" s="9">
        <v>65.5</v>
      </c>
    </row>
    <row r="1340" ht="21.95" customHeight="1" spans="1:4">
      <c r="A1340" s="8" t="s">
        <v>32</v>
      </c>
      <c r="B1340" s="8" t="s">
        <v>34</v>
      </c>
      <c r="C1340" s="8" t="str">
        <f>"20190104517"</f>
        <v>20190104517</v>
      </c>
      <c r="D1340" s="9">
        <v>68</v>
      </c>
    </row>
    <row r="1341" ht="21.95" customHeight="1" spans="1:4">
      <c r="A1341" s="8" t="s">
        <v>32</v>
      </c>
      <c r="B1341" s="8" t="s">
        <v>34</v>
      </c>
      <c r="C1341" s="8" t="str">
        <f>"20190104518"</f>
        <v>20190104518</v>
      </c>
      <c r="D1341" s="9">
        <v>67.5</v>
      </c>
    </row>
    <row r="1342" ht="21.95" customHeight="1" spans="1:4">
      <c r="A1342" s="8" t="s">
        <v>32</v>
      </c>
      <c r="B1342" s="8" t="s">
        <v>35</v>
      </c>
      <c r="C1342" s="8" t="str">
        <f>"20190104519"</f>
        <v>20190104519</v>
      </c>
      <c r="D1342" s="9">
        <v>73.5</v>
      </c>
    </row>
    <row r="1343" ht="21.95" customHeight="1" spans="1:4">
      <c r="A1343" s="8" t="s">
        <v>32</v>
      </c>
      <c r="B1343" s="8" t="s">
        <v>35</v>
      </c>
      <c r="C1343" s="8" t="str">
        <f>"20190104520"</f>
        <v>20190104520</v>
      </c>
      <c r="D1343" s="9">
        <v>71</v>
      </c>
    </row>
    <row r="1344" ht="21.95" customHeight="1" spans="1:4">
      <c r="A1344" s="8" t="s">
        <v>32</v>
      </c>
      <c r="B1344" s="8" t="s">
        <v>35</v>
      </c>
      <c r="C1344" s="8" t="str">
        <f>"20190104521"</f>
        <v>20190104521</v>
      </c>
      <c r="D1344" s="9">
        <v>70.5</v>
      </c>
    </row>
    <row r="1345" ht="21.95" customHeight="1" spans="1:4">
      <c r="A1345" s="8" t="s">
        <v>32</v>
      </c>
      <c r="B1345" s="8" t="s">
        <v>35</v>
      </c>
      <c r="C1345" s="8" t="str">
        <f>"20190104522"</f>
        <v>20190104522</v>
      </c>
      <c r="D1345" s="9">
        <v>62.5</v>
      </c>
    </row>
    <row r="1346" ht="21.95" customHeight="1" spans="1:4">
      <c r="A1346" s="8" t="s">
        <v>32</v>
      </c>
      <c r="B1346" s="8" t="s">
        <v>35</v>
      </c>
      <c r="C1346" s="8" t="str">
        <f>"20190104523"</f>
        <v>20190104523</v>
      </c>
      <c r="D1346" s="9" t="s">
        <v>10</v>
      </c>
    </row>
    <row r="1347" ht="21.95" customHeight="1" spans="1:4">
      <c r="A1347" s="8" t="s">
        <v>32</v>
      </c>
      <c r="B1347" s="8" t="s">
        <v>35</v>
      </c>
      <c r="C1347" s="8" t="str">
        <f>"20190104524"</f>
        <v>20190104524</v>
      </c>
      <c r="D1347" s="9">
        <v>67</v>
      </c>
    </row>
    <row r="1348" ht="21.95" customHeight="1" spans="1:5">
      <c r="A1348" s="8" t="s">
        <v>32</v>
      </c>
      <c r="B1348" s="8" t="s">
        <v>35</v>
      </c>
      <c r="C1348" s="8" t="str">
        <f>"20190104525"</f>
        <v>20190104525</v>
      </c>
      <c r="D1348" s="9">
        <v>74.5</v>
      </c>
      <c r="E1348" s="2" t="s">
        <v>9</v>
      </c>
    </row>
    <row r="1349" ht="21.95" customHeight="1" spans="1:4">
      <c r="A1349" s="8" t="s">
        <v>32</v>
      </c>
      <c r="B1349" s="8" t="s">
        <v>35</v>
      </c>
      <c r="C1349" s="8" t="str">
        <f>"20190104526"</f>
        <v>20190104526</v>
      </c>
      <c r="D1349" s="9">
        <v>67.5</v>
      </c>
    </row>
    <row r="1350" ht="21.95" customHeight="1" spans="1:4">
      <c r="A1350" s="8" t="s">
        <v>32</v>
      </c>
      <c r="B1350" s="8" t="s">
        <v>35</v>
      </c>
      <c r="C1350" s="8" t="str">
        <f>"20190104527"</f>
        <v>20190104527</v>
      </c>
      <c r="D1350" s="9">
        <v>68</v>
      </c>
    </row>
    <row r="1351" ht="21.95" customHeight="1" spans="1:4">
      <c r="A1351" s="8" t="s">
        <v>32</v>
      </c>
      <c r="B1351" s="8" t="s">
        <v>35</v>
      </c>
      <c r="C1351" s="8" t="str">
        <f>"20190104528"</f>
        <v>20190104528</v>
      </c>
      <c r="D1351" s="9" t="s">
        <v>10</v>
      </c>
    </row>
    <row r="1352" ht="21.95" customHeight="1" spans="1:4">
      <c r="A1352" s="8" t="s">
        <v>32</v>
      </c>
      <c r="B1352" s="8" t="s">
        <v>35</v>
      </c>
      <c r="C1352" s="8" t="str">
        <f>"20190104529"</f>
        <v>20190104529</v>
      </c>
      <c r="D1352" s="9">
        <v>64.5</v>
      </c>
    </row>
    <row r="1353" ht="21.95" customHeight="1" spans="1:4">
      <c r="A1353" s="8" t="s">
        <v>32</v>
      </c>
      <c r="B1353" s="8" t="s">
        <v>35</v>
      </c>
      <c r="C1353" s="8" t="str">
        <f>"20190104530"</f>
        <v>20190104530</v>
      </c>
      <c r="D1353" s="9">
        <v>66</v>
      </c>
    </row>
    <row r="1354" ht="21.95" customHeight="1" spans="1:4">
      <c r="A1354" s="8" t="s">
        <v>32</v>
      </c>
      <c r="B1354" s="8" t="s">
        <v>35</v>
      </c>
      <c r="C1354" s="8" t="str">
        <f>"20190104601"</f>
        <v>20190104601</v>
      </c>
      <c r="D1354" s="9" t="s">
        <v>10</v>
      </c>
    </row>
    <row r="1355" ht="21.95" customHeight="1" spans="1:4">
      <c r="A1355" s="8" t="s">
        <v>32</v>
      </c>
      <c r="B1355" s="8" t="s">
        <v>35</v>
      </c>
      <c r="C1355" s="8" t="str">
        <f>"20190104602"</f>
        <v>20190104602</v>
      </c>
      <c r="D1355" s="9">
        <v>69.5</v>
      </c>
    </row>
    <row r="1356" ht="21.95" customHeight="1" spans="1:4">
      <c r="A1356" s="8" t="s">
        <v>32</v>
      </c>
      <c r="B1356" s="8" t="s">
        <v>35</v>
      </c>
      <c r="C1356" s="8" t="str">
        <f>"20190104603"</f>
        <v>20190104603</v>
      </c>
      <c r="D1356" s="9">
        <v>60</v>
      </c>
    </row>
    <row r="1357" ht="21.95" customHeight="1" spans="1:4">
      <c r="A1357" s="8" t="s">
        <v>32</v>
      </c>
      <c r="B1357" s="8" t="s">
        <v>35</v>
      </c>
      <c r="C1357" s="8" t="str">
        <f>"20190104604"</f>
        <v>20190104604</v>
      </c>
      <c r="D1357" s="9">
        <v>63</v>
      </c>
    </row>
    <row r="1358" ht="21.95" customHeight="1" spans="1:4">
      <c r="A1358" s="8" t="s">
        <v>32</v>
      </c>
      <c r="B1358" s="8" t="s">
        <v>35</v>
      </c>
      <c r="C1358" s="8" t="str">
        <f>"20190104605"</f>
        <v>20190104605</v>
      </c>
      <c r="D1358" s="9">
        <v>37.5</v>
      </c>
    </row>
    <row r="1359" ht="21.95" customHeight="1" spans="1:4">
      <c r="A1359" s="8" t="s">
        <v>32</v>
      </c>
      <c r="B1359" s="8" t="s">
        <v>35</v>
      </c>
      <c r="C1359" s="8" t="str">
        <f>"20190104606"</f>
        <v>20190104606</v>
      </c>
      <c r="D1359" s="9">
        <v>69.5</v>
      </c>
    </row>
    <row r="1360" ht="21.95" customHeight="1" spans="1:4">
      <c r="A1360" s="8" t="s">
        <v>32</v>
      </c>
      <c r="B1360" s="8" t="s">
        <v>35</v>
      </c>
      <c r="C1360" s="8" t="str">
        <f>"20190104607"</f>
        <v>20190104607</v>
      </c>
      <c r="D1360" s="9">
        <v>68.5</v>
      </c>
    </row>
    <row r="1361" ht="21.95" customHeight="1" spans="1:4">
      <c r="A1361" s="8" t="s">
        <v>32</v>
      </c>
      <c r="B1361" s="8" t="s">
        <v>35</v>
      </c>
      <c r="C1361" s="8" t="str">
        <f>"20190104608"</f>
        <v>20190104608</v>
      </c>
      <c r="D1361" s="9">
        <v>63.5</v>
      </c>
    </row>
    <row r="1362" ht="21.95" customHeight="1" spans="1:4">
      <c r="A1362" s="8" t="s">
        <v>32</v>
      </c>
      <c r="B1362" s="8" t="s">
        <v>35</v>
      </c>
      <c r="C1362" s="8" t="str">
        <f>"20190104609"</f>
        <v>20190104609</v>
      </c>
      <c r="D1362" s="9">
        <v>65</v>
      </c>
    </row>
    <row r="1363" ht="21.95" customHeight="1" spans="1:4">
      <c r="A1363" s="8" t="s">
        <v>32</v>
      </c>
      <c r="B1363" s="8" t="s">
        <v>35</v>
      </c>
      <c r="C1363" s="8" t="str">
        <f>"20190104610"</f>
        <v>20190104610</v>
      </c>
      <c r="D1363" s="9">
        <v>65</v>
      </c>
    </row>
    <row r="1364" ht="21.95" customHeight="1" spans="1:4">
      <c r="A1364" s="8" t="s">
        <v>32</v>
      </c>
      <c r="B1364" s="8" t="s">
        <v>35</v>
      </c>
      <c r="C1364" s="8" t="str">
        <f>"20190104611"</f>
        <v>20190104611</v>
      </c>
      <c r="D1364" s="9">
        <v>68.5</v>
      </c>
    </row>
    <row r="1365" ht="21.95" customHeight="1" spans="1:4">
      <c r="A1365" s="8" t="s">
        <v>32</v>
      </c>
      <c r="B1365" s="8" t="s">
        <v>35</v>
      </c>
      <c r="C1365" s="8" t="str">
        <f>"20190104612"</f>
        <v>20190104612</v>
      </c>
      <c r="D1365" s="9">
        <v>70.5</v>
      </c>
    </row>
    <row r="1366" ht="21.95" customHeight="1" spans="1:4">
      <c r="A1366" s="8" t="s">
        <v>32</v>
      </c>
      <c r="B1366" s="8" t="s">
        <v>35</v>
      </c>
      <c r="C1366" s="8" t="str">
        <f>"20190104613"</f>
        <v>20190104613</v>
      </c>
      <c r="D1366" s="9">
        <v>70.5</v>
      </c>
    </row>
    <row r="1367" ht="21.95" customHeight="1" spans="1:4">
      <c r="A1367" s="8" t="s">
        <v>32</v>
      </c>
      <c r="B1367" s="8" t="s">
        <v>35</v>
      </c>
      <c r="C1367" s="8" t="str">
        <f>"20190104614"</f>
        <v>20190104614</v>
      </c>
      <c r="D1367" s="9" t="s">
        <v>10</v>
      </c>
    </row>
    <row r="1368" ht="21.95" customHeight="1" spans="1:4">
      <c r="A1368" s="8" t="s">
        <v>32</v>
      </c>
      <c r="B1368" s="8" t="s">
        <v>35</v>
      </c>
      <c r="C1368" s="8" t="str">
        <f>"20190104615"</f>
        <v>20190104615</v>
      </c>
      <c r="D1368" s="9">
        <v>67.5</v>
      </c>
    </row>
    <row r="1369" ht="21.95" customHeight="1" spans="1:4">
      <c r="A1369" s="8" t="s">
        <v>32</v>
      </c>
      <c r="B1369" s="8" t="s">
        <v>35</v>
      </c>
      <c r="C1369" s="8" t="str">
        <f>"20190104616"</f>
        <v>20190104616</v>
      </c>
      <c r="D1369" s="9">
        <v>68</v>
      </c>
    </row>
    <row r="1370" ht="21.95" customHeight="1" spans="1:4">
      <c r="A1370" s="8" t="s">
        <v>32</v>
      </c>
      <c r="B1370" s="8" t="s">
        <v>35</v>
      </c>
      <c r="C1370" s="8" t="str">
        <f>"20190104617"</f>
        <v>20190104617</v>
      </c>
      <c r="D1370" s="9">
        <v>50.5</v>
      </c>
    </row>
    <row r="1371" ht="21.95" customHeight="1" spans="1:4">
      <c r="A1371" s="8" t="s">
        <v>32</v>
      </c>
      <c r="B1371" s="8" t="s">
        <v>35</v>
      </c>
      <c r="C1371" s="8" t="str">
        <f>"20190104618"</f>
        <v>20190104618</v>
      </c>
      <c r="D1371" s="9">
        <v>67</v>
      </c>
    </row>
    <row r="1372" ht="21.95" customHeight="1" spans="1:4">
      <c r="A1372" s="8" t="s">
        <v>32</v>
      </c>
      <c r="B1372" s="8" t="s">
        <v>35</v>
      </c>
      <c r="C1372" s="8" t="str">
        <f>"20190104619"</f>
        <v>20190104619</v>
      </c>
      <c r="D1372" s="9">
        <v>58</v>
      </c>
    </row>
    <row r="1373" ht="21.95" customHeight="1" spans="1:4">
      <c r="A1373" s="8" t="s">
        <v>32</v>
      </c>
      <c r="B1373" s="8" t="s">
        <v>35</v>
      </c>
      <c r="C1373" s="8" t="str">
        <f>"20190104620"</f>
        <v>20190104620</v>
      </c>
      <c r="D1373" s="9" t="s">
        <v>10</v>
      </c>
    </row>
    <row r="1374" ht="21.95" customHeight="1" spans="1:4">
      <c r="A1374" s="8" t="s">
        <v>32</v>
      </c>
      <c r="B1374" s="8" t="s">
        <v>35</v>
      </c>
      <c r="C1374" s="8" t="str">
        <f>"20190104621"</f>
        <v>20190104621</v>
      </c>
      <c r="D1374" s="9">
        <v>67.5</v>
      </c>
    </row>
    <row r="1375" ht="21.95" customHeight="1" spans="1:4">
      <c r="A1375" s="8" t="s">
        <v>32</v>
      </c>
      <c r="B1375" s="8" t="s">
        <v>35</v>
      </c>
      <c r="C1375" s="8" t="str">
        <f>"20190104622"</f>
        <v>20190104622</v>
      </c>
      <c r="D1375" s="9">
        <v>60</v>
      </c>
    </row>
    <row r="1376" ht="21.95" customHeight="1" spans="1:4">
      <c r="A1376" s="8" t="s">
        <v>32</v>
      </c>
      <c r="B1376" s="8" t="s">
        <v>35</v>
      </c>
      <c r="C1376" s="8" t="str">
        <f>"20190104623"</f>
        <v>20190104623</v>
      </c>
      <c r="D1376" s="9">
        <v>62</v>
      </c>
    </row>
    <row r="1377" ht="21.95" customHeight="1" spans="1:4">
      <c r="A1377" s="8" t="s">
        <v>32</v>
      </c>
      <c r="B1377" s="8" t="s">
        <v>35</v>
      </c>
      <c r="C1377" s="8" t="str">
        <f>"20190104624"</f>
        <v>20190104624</v>
      </c>
      <c r="D1377" s="9">
        <v>69.5</v>
      </c>
    </row>
    <row r="1378" ht="21.95" customHeight="1" spans="1:4">
      <c r="A1378" s="8" t="s">
        <v>32</v>
      </c>
      <c r="B1378" s="8" t="s">
        <v>35</v>
      </c>
      <c r="C1378" s="8" t="str">
        <f>"20190104625"</f>
        <v>20190104625</v>
      </c>
      <c r="D1378" s="9">
        <v>59.5</v>
      </c>
    </row>
    <row r="1379" ht="21.95" customHeight="1" spans="1:4">
      <c r="A1379" s="8" t="s">
        <v>32</v>
      </c>
      <c r="B1379" s="8" t="s">
        <v>35</v>
      </c>
      <c r="C1379" s="8" t="str">
        <f>"20190104626"</f>
        <v>20190104626</v>
      </c>
      <c r="D1379" s="9">
        <v>70</v>
      </c>
    </row>
    <row r="1380" ht="21.95" customHeight="1" spans="1:4">
      <c r="A1380" s="8" t="s">
        <v>32</v>
      </c>
      <c r="B1380" s="8" t="s">
        <v>35</v>
      </c>
      <c r="C1380" s="8" t="str">
        <f>"20190104627"</f>
        <v>20190104627</v>
      </c>
      <c r="D1380" s="9" t="s">
        <v>10</v>
      </c>
    </row>
    <row r="1381" ht="21.95" customHeight="1" spans="1:4">
      <c r="A1381" s="8" t="s">
        <v>32</v>
      </c>
      <c r="B1381" s="8" t="s">
        <v>35</v>
      </c>
      <c r="C1381" s="8" t="str">
        <f>"20190104628"</f>
        <v>20190104628</v>
      </c>
      <c r="D1381" s="9">
        <v>69</v>
      </c>
    </row>
    <row r="1382" ht="21.95" customHeight="1" spans="1:4">
      <c r="A1382" s="8" t="s">
        <v>32</v>
      </c>
      <c r="B1382" s="8" t="s">
        <v>35</v>
      </c>
      <c r="C1382" s="8" t="str">
        <f>"20190104629"</f>
        <v>20190104629</v>
      </c>
      <c r="D1382" s="9">
        <v>57.5</v>
      </c>
    </row>
    <row r="1383" ht="21.95" customHeight="1" spans="1:4">
      <c r="A1383" s="8" t="s">
        <v>32</v>
      </c>
      <c r="B1383" s="8" t="s">
        <v>35</v>
      </c>
      <c r="C1383" s="8" t="str">
        <f>"20190104630"</f>
        <v>20190104630</v>
      </c>
      <c r="D1383" s="9">
        <v>66.5</v>
      </c>
    </row>
    <row r="1384" ht="21.95" customHeight="1" spans="1:4">
      <c r="A1384" s="8" t="s">
        <v>32</v>
      </c>
      <c r="B1384" s="8" t="s">
        <v>35</v>
      </c>
      <c r="C1384" s="8" t="str">
        <f>"20190104701"</f>
        <v>20190104701</v>
      </c>
      <c r="D1384" s="9">
        <v>68.5</v>
      </c>
    </row>
    <row r="1385" ht="21.95" customHeight="1" spans="1:4">
      <c r="A1385" s="8" t="s">
        <v>32</v>
      </c>
      <c r="B1385" s="8" t="s">
        <v>35</v>
      </c>
      <c r="C1385" s="8" t="str">
        <f>"20190104702"</f>
        <v>20190104702</v>
      </c>
      <c r="D1385" s="9">
        <v>71</v>
      </c>
    </row>
    <row r="1386" ht="21.95" customHeight="1" spans="1:4">
      <c r="A1386" s="8" t="s">
        <v>32</v>
      </c>
      <c r="B1386" s="8" t="s">
        <v>35</v>
      </c>
      <c r="C1386" s="8" t="str">
        <f>"20190104703"</f>
        <v>20190104703</v>
      </c>
      <c r="D1386" s="9">
        <v>59.5</v>
      </c>
    </row>
    <row r="1387" ht="21.95" customHeight="1" spans="1:4">
      <c r="A1387" s="8" t="s">
        <v>32</v>
      </c>
      <c r="B1387" s="8" t="s">
        <v>35</v>
      </c>
      <c r="C1387" s="8" t="str">
        <f>"20190104704"</f>
        <v>20190104704</v>
      </c>
      <c r="D1387" s="9">
        <v>70.5</v>
      </c>
    </row>
    <row r="1388" ht="21.95" customHeight="1" spans="1:5">
      <c r="A1388" s="8" t="s">
        <v>32</v>
      </c>
      <c r="B1388" s="8" t="s">
        <v>35</v>
      </c>
      <c r="C1388" s="8" t="str">
        <f>"20190104705"</f>
        <v>20190104705</v>
      </c>
      <c r="D1388" s="9">
        <v>78.5</v>
      </c>
      <c r="E1388" s="2" t="s">
        <v>9</v>
      </c>
    </row>
    <row r="1389" ht="21.95" customHeight="1" spans="1:4">
      <c r="A1389" s="8" t="s">
        <v>32</v>
      </c>
      <c r="B1389" s="8" t="s">
        <v>35</v>
      </c>
      <c r="C1389" s="8" t="str">
        <f>"20190104706"</f>
        <v>20190104706</v>
      </c>
      <c r="D1389" s="9">
        <v>61.5</v>
      </c>
    </row>
    <row r="1390" ht="21.95" customHeight="1" spans="1:4">
      <c r="A1390" s="8" t="s">
        <v>32</v>
      </c>
      <c r="B1390" s="8" t="s">
        <v>35</v>
      </c>
      <c r="C1390" s="8" t="str">
        <f>"20190104707"</f>
        <v>20190104707</v>
      </c>
      <c r="D1390" s="9">
        <v>63.5</v>
      </c>
    </row>
    <row r="1391" ht="21.95" customHeight="1" spans="1:4">
      <c r="A1391" s="8" t="s">
        <v>32</v>
      </c>
      <c r="B1391" s="8" t="s">
        <v>35</v>
      </c>
      <c r="C1391" s="8" t="str">
        <f>"20190104708"</f>
        <v>20190104708</v>
      </c>
      <c r="D1391" s="9">
        <v>65.5</v>
      </c>
    </row>
    <row r="1392" ht="21.95" customHeight="1" spans="1:4">
      <c r="A1392" s="8" t="s">
        <v>32</v>
      </c>
      <c r="B1392" s="8" t="s">
        <v>35</v>
      </c>
      <c r="C1392" s="8" t="str">
        <f>"20190104709"</f>
        <v>20190104709</v>
      </c>
      <c r="D1392" s="9">
        <v>57.5</v>
      </c>
    </row>
    <row r="1393" ht="21.95" customHeight="1" spans="1:4">
      <c r="A1393" s="8" t="s">
        <v>32</v>
      </c>
      <c r="B1393" s="8" t="s">
        <v>35</v>
      </c>
      <c r="C1393" s="8" t="str">
        <f>"20190104710"</f>
        <v>20190104710</v>
      </c>
      <c r="D1393" s="9">
        <v>66</v>
      </c>
    </row>
    <row r="1394" ht="21.95" customHeight="1" spans="1:4">
      <c r="A1394" s="8" t="s">
        <v>32</v>
      </c>
      <c r="B1394" s="8" t="s">
        <v>35</v>
      </c>
      <c r="C1394" s="8" t="str">
        <f>"20190104711"</f>
        <v>20190104711</v>
      </c>
      <c r="D1394" s="9">
        <v>68</v>
      </c>
    </row>
    <row r="1395" ht="21.95" customHeight="1" spans="1:4">
      <c r="A1395" s="8" t="s">
        <v>32</v>
      </c>
      <c r="B1395" s="8" t="s">
        <v>35</v>
      </c>
      <c r="C1395" s="8" t="str">
        <f>"20190104712"</f>
        <v>20190104712</v>
      </c>
      <c r="D1395" s="9">
        <v>61.5</v>
      </c>
    </row>
    <row r="1396" ht="21.95" customHeight="1" spans="1:4">
      <c r="A1396" s="8" t="s">
        <v>32</v>
      </c>
      <c r="B1396" s="8" t="s">
        <v>35</v>
      </c>
      <c r="C1396" s="8" t="str">
        <f>"20190104713"</f>
        <v>20190104713</v>
      </c>
      <c r="D1396" s="9">
        <v>59</v>
      </c>
    </row>
    <row r="1397" ht="21.95" customHeight="1" spans="1:4">
      <c r="A1397" s="8" t="s">
        <v>32</v>
      </c>
      <c r="B1397" s="8" t="s">
        <v>35</v>
      </c>
      <c r="C1397" s="8" t="str">
        <f>"20190104714"</f>
        <v>20190104714</v>
      </c>
      <c r="D1397" s="9">
        <v>67.5</v>
      </c>
    </row>
    <row r="1398" ht="21.95" customHeight="1" spans="1:4">
      <c r="A1398" s="8" t="s">
        <v>32</v>
      </c>
      <c r="B1398" s="8" t="s">
        <v>35</v>
      </c>
      <c r="C1398" s="8" t="str">
        <f>"20190104715"</f>
        <v>20190104715</v>
      </c>
      <c r="D1398" s="9">
        <v>66.5</v>
      </c>
    </row>
    <row r="1399" ht="21.95" customHeight="1" spans="1:4">
      <c r="A1399" s="8" t="s">
        <v>32</v>
      </c>
      <c r="B1399" s="8" t="s">
        <v>35</v>
      </c>
      <c r="C1399" s="8" t="str">
        <f>"20190104716"</f>
        <v>20190104716</v>
      </c>
      <c r="D1399" s="9">
        <v>67.5</v>
      </c>
    </row>
    <row r="1400" ht="21.95" customHeight="1" spans="1:4">
      <c r="A1400" s="8" t="s">
        <v>32</v>
      </c>
      <c r="B1400" s="8" t="s">
        <v>35</v>
      </c>
      <c r="C1400" s="8" t="str">
        <f>"20190104717"</f>
        <v>20190104717</v>
      </c>
      <c r="D1400" s="9" t="s">
        <v>10</v>
      </c>
    </row>
    <row r="1401" ht="21.95" customHeight="1" spans="1:4">
      <c r="A1401" s="8" t="s">
        <v>32</v>
      </c>
      <c r="B1401" s="8" t="s">
        <v>35</v>
      </c>
      <c r="C1401" s="8" t="str">
        <f>"20190104718"</f>
        <v>20190104718</v>
      </c>
      <c r="D1401" s="9">
        <v>52</v>
      </c>
    </row>
    <row r="1402" ht="21.95" customHeight="1" spans="1:4">
      <c r="A1402" s="8" t="s">
        <v>32</v>
      </c>
      <c r="B1402" s="8" t="s">
        <v>35</v>
      </c>
      <c r="C1402" s="8" t="str">
        <f>"20190104719"</f>
        <v>20190104719</v>
      </c>
      <c r="D1402" s="9">
        <v>62.5</v>
      </c>
    </row>
    <row r="1403" ht="21.95" customHeight="1" spans="1:4">
      <c r="A1403" s="8" t="s">
        <v>32</v>
      </c>
      <c r="B1403" s="8" t="s">
        <v>35</v>
      </c>
      <c r="C1403" s="8" t="str">
        <f>"20190104720"</f>
        <v>20190104720</v>
      </c>
      <c r="D1403" s="9">
        <v>61.5</v>
      </c>
    </row>
    <row r="1404" ht="21.95" customHeight="1" spans="1:4">
      <c r="A1404" s="8" t="s">
        <v>32</v>
      </c>
      <c r="B1404" s="8" t="s">
        <v>35</v>
      </c>
      <c r="C1404" s="8" t="str">
        <f>"20190104721"</f>
        <v>20190104721</v>
      </c>
      <c r="D1404" s="9">
        <v>73</v>
      </c>
    </row>
    <row r="1405" ht="21.95" customHeight="1" spans="1:4">
      <c r="A1405" s="8" t="s">
        <v>32</v>
      </c>
      <c r="B1405" s="8" t="s">
        <v>35</v>
      </c>
      <c r="C1405" s="8" t="str">
        <f>"20190104722"</f>
        <v>20190104722</v>
      </c>
      <c r="D1405" s="9">
        <v>57.5</v>
      </c>
    </row>
    <row r="1406" ht="21.95" customHeight="1" spans="1:4">
      <c r="A1406" s="8" t="s">
        <v>32</v>
      </c>
      <c r="B1406" s="8" t="s">
        <v>35</v>
      </c>
      <c r="C1406" s="8" t="str">
        <f>"20190104723"</f>
        <v>20190104723</v>
      </c>
      <c r="D1406" s="9">
        <v>71.5</v>
      </c>
    </row>
    <row r="1407" ht="21.95" customHeight="1" spans="1:4">
      <c r="A1407" s="8" t="s">
        <v>32</v>
      </c>
      <c r="B1407" s="8" t="s">
        <v>35</v>
      </c>
      <c r="C1407" s="8" t="str">
        <f>"20190104724"</f>
        <v>20190104724</v>
      </c>
      <c r="D1407" s="9">
        <v>66</v>
      </c>
    </row>
    <row r="1408" ht="21.95" customHeight="1" spans="1:4">
      <c r="A1408" s="8" t="s">
        <v>32</v>
      </c>
      <c r="B1408" s="8" t="s">
        <v>35</v>
      </c>
      <c r="C1408" s="8" t="str">
        <f>"20190104725"</f>
        <v>20190104725</v>
      </c>
      <c r="D1408" s="9">
        <v>62</v>
      </c>
    </row>
    <row r="1409" ht="21.95" customHeight="1" spans="1:4">
      <c r="A1409" s="8" t="s">
        <v>32</v>
      </c>
      <c r="B1409" s="8" t="s">
        <v>35</v>
      </c>
      <c r="C1409" s="8" t="str">
        <f>"20190104726"</f>
        <v>20190104726</v>
      </c>
      <c r="D1409" s="9">
        <v>62</v>
      </c>
    </row>
    <row r="1410" ht="21.95" customHeight="1" spans="1:4">
      <c r="A1410" s="8" t="s">
        <v>32</v>
      </c>
      <c r="B1410" s="8" t="s">
        <v>35</v>
      </c>
      <c r="C1410" s="8" t="str">
        <f>"20190104727"</f>
        <v>20190104727</v>
      </c>
      <c r="D1410" s="9">
        <v>61</v>
      </c>
    </row>
    <row r="1411" ht="21.95" customHeight="1" spans="1:4">
      <c r="A1411" s="8" t="s">
        <v>32</v>
      </c>
      <c r="B1411" s="8" t="s">
        <v>35</v>
      </c>
      <c r="C1411" s="8" t="str">
        <f>"20190104728"</f>
        <v>20190104728</v>
      </c>
      <c r="D1411" s="9" t="s">
        <v>10</v>
      </c>
    </row>
    <row r="1412" ht="21.95" customHeight="1" spans="1:4">
      <c r="A1412" s="8" t="s">
        <v>32</v>
      </c>
      <c r="B1412" s="8" t="s">
        <v>35</v>
      </c>
      <c r="C1412" s="8" t="str">
        <f>"20190104729"</f>
        <v>20190104729</v>
      </c>
      <c r="D1412" s="9">
        <v>66.5</v>
      </c>
    </row>
    <row r="1413" ht="21.95" customHeight="1" spans="1:4">
      <c r="A1413" s="8" t="s">
        <v>32</v>
      </c>
      <c r="B1413" s="8" t="s">
        <v>35</v>
      </c>
      <c r="C1413" s="8" t="str">
        <f>"20190104730"</f>
        <v>20190104730</v>
      </c>
      <c r="D1413" s="9">
        <v>61</v>
      </c>
    </row>
    <row r="1414" ht="21.95" customHeight="1" spans="1:4">
      <c r="A1414" s="8" t="s">
        <v>32</v>
      </c>
      <c r="B1414" s="8" t="s">
        <v>35</v>
      </c>
      <c r="C1414" s="8" t="str">
        <f>"20190104801"</f>
        <v>20190104801</v>
      </c>
      <c r="D1414" s="9">
        <v>66</v>
      </c>
    </row>
    <row r="1415" ht="21.95" customHeight="1" spans="1:4">
      <c r="A1415" s="8" t="s">
        <v>32</v>
      </c>
      <c r="B1415" s="8" t="s">
        <v>35</v>
      </c>
      <c r="C1415" s="8" t="str">
        <f>"20190104802"</f>
        <v>20190104802</v>
      </c>
      <c r="D1415" s="9">
        <v>64.5</v>
      </c>
    </row>
    <row r="1416" ht="21.95" customHeight="1" spans="1:4">
      <c r="A1416" s="8" t="s">
        <v>32</v>
      </c>
      <c r="B1416" s="8" t="s">
        <v>35</v>
      </c>
      <c r="C1416" s="8" t="str">
        <f>"20190104803"</f>
        <v>20190104803</v>
      </c>
      <c r="D1416" s="9">
        <v>73.5</v>
      </c>
    </row>
    <row r="1417" ht="21.95" customHeight="1" spans="1:4">
      <c r="A1417" s="8" t="s">
        <v>32</v>
      </c>
      <c r="B1417" s="8" t="s">
        <v>35</v>
      </c>
      <c r="C1417" s="8" t="str">
        <f>"20190104804"</f>
        <v>20190104804</v>
      </c>
      <c r="D1417" s="9">
        <v>72</v>
      </c>
    </row>
    <row r="1418" ht="21.95" customHeight="1" spans="1:4">
      <c r="A1418" s="8" t="s">
        <v>32</v>
      </c>
      <c r="B1418" s="8" t="s">
        <v>35</v>
      </c>
      <c r="C1418" s="8" t="str">
        <f>"20190104805"</f>
        <v>20190104805</v>
      </c>
      <c r="D1418" s="9">
        <v>61.5</v>
      </c>
    </row>
    <row r="1419" ht="21.95" customHeight="1" spans="1:4">
      <c r="A1419" s="8" t="s">
        <v>32</v>
      </c>
      <c r="B1419" s="8" t="s">
        <v>35</v>
      </c>
      <c r="C1419" s="8" t="str">
        <f>"20190104806"</f>
        <v>20190104806</v>
      </c>
      <c r="D1419" s="9">
        <v>69</v>
      </c>
    </row>
    <row r="1420" ht="21.95" customHeight="1" spans="1:4">
      <c r="A1420" s="8" t="s">
        <v>32</v>
      </c>
      <c r="B1420" s="8" t="s">
        <v>35</v>
      </c>
      <c r="C1420" s="8" t="str">
        <f>"20190104807"</f>
        <v>20190104807</v>
      </c>
      <c r="D1420" s="9" t="s">
        <v>10</v>
      </c>
    </row>
    <row r="1421" ht="21.95" customHeight="1" spans="1:4">
      <c r="A1421" s="8" t="s">
        <v>32</v>
      </c>
      <c r="B1421" s="8" t="s">
        <v>35</v>
      </c>
      <c r="C1421" s="8" t="str">
        <f>"20190104808"</f>
        <v>20190104808</v>
      </c>
      <c r="D1421" s="9">
        <v>61</v>
      </c>
    </row>
    <row r="1422" ht="21.95" customHeight="1" spans="1:4">
      <c r="A1422" s="8" t="s">
        <v>32</v>
      </c>
      <c r="B1422" s="8" t="s">
        <v>35</v>
      </c>
      <c r="C1422" s="8" t="str">
        <f>"20190104809"</f>
        <v>20190104809</v>
      </c>
      <c r="D1422" s="9">
        <v>65.5</v>
      </c>
    </row>
    <row r="1423" ht="21.95" customHeight="1" spans="1:4">
      <c r="A1423" s="8" t="s">
        <v>32</v>
      </c>
      <c r="B1423" s="8" t="s">
        <v>35</v>
      </c>
      <c r="C1423" s="8" t="str">
        <f>"20190104810"</f>
        <v>20190104810</v>
      </c>
      <c r="D1423" s="9">
        <v>71</v>
      </c>
    </row>
    <row r="1424" ht="21.95" customHeight="1" spans="1:5">
      <c r="A1424" s="8" t="s">
        <v>32</v>
      </c>
      <c r="B1424" s="8" t="s">
        <v>35</v>
      </c>
      <c r="C1424" s="8" t="str">
        <f>"20190104811"</f>
        <v>20190104811</v>
      </c>
      <c r="D1424" s="9">
        <v>74.5</v>
      </c>
      <c r="E1424" s="2" t="s">
        <v>9</v>
      </c>
    </row>
    <row r="1425" ht="21.95" customHeight="1" spans="1:4">
      <c r="A1425" s="8" t="s">
        <v>32</v>
      </c>
      <c r="B1425" s="8" t="s">
        <v>35</v>
      </c>
      <c r="C1425" s="8" t="str">
        <f>"20190104812"</f>
        <v>20190104812</v>
      </c>
      <c r="D1425" s="9">
        <v>62</v>
      </c>
    </row>
    <row r="1426" ht="21.95" customHeight="1" spans="1:4">
      <c r="A1426" s="8" t="s">
        <v>32</v>
      </c>
      <c r="B1426" s="8" t="s">
        <v>35</v>
      </c>
      <c r="C1426" s="8" t="str">
        <f>"20190104813"</f>
        <v>20190104813</v>
      </c>
      <c r="D1426" s="9">
        <v>66</v>
      </c>
    </row>
    <row r="1427" ht="21.95" customHeight="1" spans="1:4">
      <c r="A1427" s="8" t="s">
        <v>32</v>
      </c>
      <c r="B1427" s="8" t="s">
        <v>35</v>
      </c>
      <c r="C1427" s="8" t="str">
        <f>"20190104814"</f>
        <v>20190104814</v>
      </c>
      <c r="D1427" s="9">
        <v>64</v>
      </c>
    </row>
    <row r="1428" ht="21.95" customHeight="1" spans="1:5">
      <c r="A1428" s="8" t="s">
        <v>32</v>
      </c>
      <c r="B1428" s="8" t="s">
        <v>35</v>
      </c>
      <c r="C1428" s="8" t="str">
        <f>"20190104815"</f>
        <v>20190104815</v>
      </c>
      <c r="D1428" s="9">
        <v>67</v>
      </c>
      <c r="E1428" s="10"/>
    </row>
    <row r="1429" ht="21.95" customHeight="1" spans="1:5">
      <c r="A1429" s="8" t="s">
        <v>32</v>
      </c>
      <c r="B1429" s="8" t="s">
        <v>35</v>
      </c>
      <c r="C1429" s="8" t="str">
        <f>"20190104816"</f>
        <v>20190104816</v>
      </c>
      <c r="D1429" s="9">
        <v>64</v>
      </c>
      <c r="E1429" s="10"/>
    </row>
    <row r="1430" ht="21.95" customHeight="1" spans="1:5">
      <c r="A1430" s="8" t="s">
        <v>32</v>
      </c>
      <c r="B1430" s="8" t="s">
        <v>35</v>
      </c>
      <c r="C1430" s="8" t="str">
        <f>"20190104817"</f>
        <v>20190104817</v>
      </c>
      <c r="D1430" s="9">
        <v>65</v>
      </c>
      <c r="E1430" s="10"/>
    </row>
    <row r="1431" ht="21.95" customHeight="1" spans="1:5">
      <c r="A1431" s="8" t="s">
        <v>32</v>
      </c>
      <c r="B1431" s="8" t="s">
        <v>35</v>
      </c>
      <c r="C1431" s="8" t="str">
        <f>"20190104818"</f>
        <v>20190104818</v>
      </c>
      <c r="D1431" s="9">
        <v>68.5</v>
      </c>
      <c r="E1431" s="10"/>
    </row>
    <row r="1432" ht="21.95" customHeight="1" spans="1:5">
      <c r="A1432" s="8" t="s">
        <v>32</v>
      </c>
      <c r="B1432" s="8" t="s">
        <v>35</v>
      </c>
      <c r="C1432" s="8" t="str">
        <f>"20190104819"</f>
        <v>20190104819</v>
      </c>
      <c r="D1432" s="9">
        <v>70</v>
      </c>
      <c r="E1432" s="10"/>
    </row>
    <row r="1433" ht="21.95" customHeight="1" spans="1:5">
      <c r="A1433" s="8" t="s">
        <v>32</v>
      </c>
      <c r="B1433" s="8" t="s">
        <v>35</v>
      </c>
      <c r="C1433" s="8" t="str">
        <f>"20190104820"</f>
        <v>20190104820</v>
      </c>
      <c r="D1433" s="9">
        <v>62</v>
      </c>
      <c r="E1433" s="10"/>
    </row>
    <row r="1434" ht="21.95" customHeight="1" spans="1:5">
      <c r="A1434" s="8" t="s">
        <v>32</v>
      </c>
      <c r="B1434" s="8" t="s">
        <v>35</v>
      </c>
      <c r="C1434" s="8" t="str">
        <f>"20190104821"</f>
        <v>20190104821</v>
      </c>
      <c r="D1434" s="9">
        <v>69</v>
      </c>
      <c r="E1434" s="10"/>
    </row>
    <row r="1435" ht="21.95" customHeight="1" spans="1:5">
      <c r="A1435" s="8" t="s">
        <v>32</v>
      </c>
      <c r="B1435" s="8" t="s">
        <v>35</v>
      </c>
      <c r="C1435" s="8" t="str">
        <f>"20190104822"</f>
        <v>20190104822</v>
      </c>
      <c r="D1435" s="9">
        <v>66</v>
      </c>
      <c r="E1435" s="10"/>
    </row>
    <row r="1436" ht="21.95" customHeight="1" spans="1:5">
      <c r="A1436" s="8" t="s">
        <v>32</v>
      </c>
      <c r="B1436" s="8" t="s">
        <v>35</v>
      </c>
      <c r="C1436" s="8" t="str">
        <f>"20190104823"</f>
        <v>20190104823</v>
      </c>
      <c r="D1436" s="9">
        <v>61</v>
      </c>
      <c r="E1436" s="10"/>
    </row>
    <row r="1437" ht="21.95" customHeight="1" spans="1:5">
      <c r="A1437" s="8" t="s">
        <v>32</v>
      </c>
      <c r="B1437" s="8" t="s">
        <v>35</v>
      </c>
      <c r="C1437" s="8" t="str">
        <f>"20190104824"</f>
        <v>20190104824</v>
      </c>
      <c r="D1437" s="9">
        <v>63.5</v>
      </c>
      <c r="E1437" s="10"/>
    </row>
    <row r="1438" ht="21.95" customHeight="1" spans="1:5">
      <c r="A1438" s="8" t="s">
        <v>32</v>
      </c>
      <c r="B1438" s="8" t="s">
        <v>35</v>
      </c>
      <c r="C1438" s="8" t="str">
        <f>"20190104825"</f>
        <v>20190104825</v>
      </c>
      <c r="D1438" s="9">
        <v>61.5</v>
      </c>
      <c r="E1438" s="10"/>
    </row>
    <row r="1439" ht="21.95" customHeight="1" spans="1:5">
      <c r="A1439" s="8" t="s">
        <v>32</v>
      </c>
      <c r="B1439" s="8" t="s">
        <v>35</v>
      </c>
      <c r="C1439" s="8" t="str">
        <f>"20190104826"</f>
        <v>20190104826</v>
      </c>
      <c r="D1439" s="9">
        <v>68</v>
      </c>
      <c r="E1439" s="10"/>
    </row>
    <row r="1440" ht="21.95" customHeight="1" spans="1:5">
      <c r="A1440" s="8" t="s">
        <v>32</v>
      </c>
      <c r="B1440" s="8" t="s">
        <v>35</v>
      </c>
      <c r="C1440" s="8" t="str">
        <f>"20190104827"</f>
        <v>20190104827</v>
      </c>
      <c r="D1440" s="9">
        <v>70</v>
      </c>
      <c r="E1440" s="10"/>
    </row>
    <row r="1441" ht="21.95" customHeight="1" spans="1:5">
      <c r="A1441" s="8" t="s">
        <v>32</v>
      </c>
      <c r="B1441" s="8" t="s">
        <v>35</v>
      </c>
      <c r="C1441" s="8" t="str">
        <f>"20190104828"</f>
        <v>20190104828</v>
      </c>
      <c r="D1441" s="9">
        <v>65.5</v>
      </c>
      <c r="E1441" s="10"/>
    </row>
    <row r="1442" ht="21.95" customHeight="1" spans="1:5">
      <c r="A1442" s="8" t="s">
        <v>32</v>
      </c>
      <c r="B1442" s="8" t="s">
        <v>35</v>
      </c>
      <c r="C1442" s="8" t="str">
        <f>"20190104829"</f>
        <v>20190104829</v>
      </c>
      <c r="D1442" s="9">
        <v>51</v>
      </c>
      <c r="E1442" s="10"/>
    </row>
    <row r="1443" ht="21.95" customHeight="1" spans="1:5">
      <c r="A1443" s="8" t="s">
        <v>32</v>
      </c>
      <c r="B1443" s="8" t="s">
        <v>35</v>
      </c>
      <c r="C1443" s="8" t="str">
        <f>"20190104830"</f>
        <v>20190104830</v>
      </c>
      <c r="D1443" s="9">
        <v>69.5</v>
      </c>
      <c r="E1443" s="10"/>
    </row>
    <row r="1444" ht="21.95" customHeight="1" spans="1:5">
      <c r="A1444" s="8" t="s">
        <v>32</v>
      </c>
      <c r="B1444" s="8" t="s">
        <v>35</v>
      </c>
      <c r="C1444" s="8" t="str">
        <f>"20190104901"</f>
        <v>20190104901</v>
      </c>
      <c r="D1444" s="9">
        <v>63</v>
      </c>
      <c r="E1444" s="10"/>
    </row>
    <row r="1445" ht="21.95" customHeight="1" spans="1:5">
      <c r="A1445" s="8" t="s">
        <v>32</v>
      </c>
      <c r="B1445" s="8" t="s">
        <v>35</v>
      </c>
      <c r="C1445" s="8" t="str">
        <f>"20190104902"</f>
        <v>20190104902</v>
      </c>
      <c r="D1445" s="9">
        <v>53</v>
      </c>
      <c r="E1445" s="10"/>
    </row>
    <row r="1446" ht="21.95" customHeight="1" spans="1:5">
      <c r="A1446" s="8" t="s">
        <v>32</v>
      </c>
      <c r="B1446" s="8" t="s">
        <v>35</v>
      </c>
      <c r="C1446" s="8" t="str">
        <f>"20190104903"</f>
        <v>20190104903</v>
      </c>
      <c r="D1446" s="9">
        <v>79</v>
      </c>
      <c r="E1446" s="2" t="s">
        <v>9</v>
      </c>
    </row>
    <row r="1447" ht="21.95" customHeight="1" spans="1:5">
      <c r="A1447" s="8" t="s">
        <v>32</v>
      </c>
      <c r="B1447" s="8" t="s">
        <v>35</v>
      </c>
      <c r="C1447" s="8" t="str">
        <f>"20190104904"</f>
        <v>20190104904</v>
      </c>
      <c r="D1447" s="9">
        <v>64</v>
      </c>
      <c r="E1447" s="10"/>
    </row>
    <row r="1448" ht="21.95" customHeight="1" spans="1:5">
      <c r="A1448" s="8" t="s">
        <v>32</v>
      </c>
      <c r="B1448" s="8" t="s">
        <v>35</v>
      </c>
      <c r="C1448" s="8" t="str">
        <f>"20190104905"</f>
        <v>20190104905</v>
      </c>
      <c r="D1448" s="9">
        <v>65.5</v>
      </c>
      <c r="E1448" s="10"/>
    </row>
    <row r="1449" ht="21.95" customHeight="1" spans="1:5">
      <c r="A1449" s="8" t="s">
        <v>32</v>
      </c>
      <c r="B1449" s="8" t="s">
        <v>35</v>
      </c>
      <c r="C1449" s="8" t="str">
        <f>"20190104906"</f>
        <v>20190104906</v>
      </c>
      <c r="D1449" s="9">
        <v>53.5</v>
      </c>
      <c r="E1449" s="10"/>
    </row>
    <row r="1450" ht="21.95" customHeight="1" spans="1:5">
      <c r="A1450" s="8" t="s">
        <v>32</v>
      </c>
      <c r="B1450" s="8" t="s">
        <v>35</v>
      </c>
      <c r="C1450" s="8" t="str">
        <f>"20190104907"</f>
        <v>20190104907</v>
      </c>
      <c r="D1450" s="9">
        <v>67</v>
      </c>
      <c r="E1450" s="10"/>
    </row>
    <row r="1451" ht="21.95" customHeight="1" spans="1:5">
      <c r="A1451" s="8" t="s">
        <v>32</v>
      </c>
      <c r="B1451" s="8" t="s">
        <v>35</v>
      </c>
      <c r="C1451" s="8" t="str">
        <f>"20190104908"</f>
        <v>20190104908</v>
      </c>
      <c r="D1451" s="9">
        <v>67.5</v>
      </c>
      <c r="E1451" s="10"/>
    </row>
    <row r="1452" ht="21.95" customHeight="1" spans="1:4">
      <c r="A1452" s="8" t="s">
        <v>32</v>
      </c>
      <c r="B1452" s="8" t="s">
        <v>35</v>
      </c>
      <c r="C1452" s="8" t="str">
        <f>"20190104909"</f>
        <v>20190104909</v>
      </c>
      <c r="D1452" s="9">
        <v>64.5</v>
      </c>
    </row>
    <row r="1453" ht="21.95" customHeight="1" spans="1:4">
      <c r="A1453" s="8" t="s">
        <v>32</v>
      </c>
      <c r="B1453" s="8" t="s">
        <v>35</v>
      </c>
      <c r="C1453" s="8" t="str">
        <f>"20190104910"</f>
        <v>20190104910</v>
      </c>
      <c r="D1453" s="9">
        <v>68.5</v>
      </c>
    </row>
    <row r="1454" ht="21.95" customHeight="1" spans="1:4">
      <c r="A1454" s="8" t="s">
        <v>32</v>
      </c>
      <c r="B1454" s="8" t="s">
        <v>35</v>
      </c>
      <c r="C1454" s="8" t="str">
        <f>"20190104911"</f>
        <v>20190104911</v>
      </c>
      <c r="D1454" s="9" t="s">
        <v>10</v>
      </c>
    </row>
    <row r="1455" ht="21.95" customHeight="1" spans="1:4">
      <c r="A1455" s="8" t="s">
        <v>32</v>
      </c>
      <c r="B1455" s="8" t="s">
        <v>35</v>
      </c>
      <c r="C1455" s="8" t="str">
        <f>"20190104912"</f>
        <v>20190104912</v>
      </c>
      <c r="D1455" s="9">
        <v>59</v>
      </c>
    </row>
    <row r="1456" ht="21.95" customHeight="1" spans="1:4">
      <c r="A1456" s="8" t="s">
        <v>32</v>
      </c>
      <c r="B1456" s="8" t="s">
        <v>35</v>
      </c>
      <c r="C1456" s="8" t="str">
        <f>"20190104913"</f>
        <v>20190104913</v>
      </c>
      <c r="D1456" s="9">
        <v>64.5</v>
      </c>
    </row>
    <row r="1457" ht="21.95" customHeight="1" spans="1:4">
      <c r="A1457" s="8" t="s">
        <v>32</v>
      </c>
      <c r="B1457" s="8" t="s">
        <v>35</v>
      </c>
      <c r="C1457" s="8" t="str">
        <f>"20190104914"</f>
        <v>20190104914</v>
      </c>
      <c r="D1457" s="9">
        <v>62.5</v>
      </c>
    </row>
    <row r="1458" ht="21.95" customHeight="1" spans="1:4">
      <c r="A1458" s="8" t="s">
        <v>32</v>
      </c>
      <c r="B1458" s="8" t="s">
        <v>35</v>
      </c>
      <c r="C1458" s="8" t="str">
        <f>"20190104915"</f>
        <v>20190104915</v>
      </c>
      <c r="D1458" s="9">
        <v>66</v>
      </c>
    </row>
    <row r="1459" ht="21.95" customHeight="1" spans="1:4">
      <c r="A1459" s="8" t="s">
        <v>32</v>
      </c>
      <c r="B1459" s="8" t="s">
        <v>35</v>
      </c>
      <c r="C1459" s="8" t="str">
        <f>"20190104916"</f>
        <v>20190104916</v>
      </c>
      <c r="D1459" s="9">
        <v>72.5</v>
      </c>
    </row>
    <row r="1460" ht="21.95" customHeight="1" spans="1:4">
      <c r="A1460" s="8" t="s">
        <v>32</v>
      </c>
      <c r="B1460" s="8" t="s">
        <v>35</v>
      </c>
      <c r="C1460" s="8" t="str">
        <f>"20190104917"</f>
        <v>20190104917</v>
      </c>
      <c r="D1460" s="9">
        <v>67.5</v>
      </c>
    </row>
    <row r="1461" ht="21.95" customHeight="1" spans="1:4">
      <c r="A1461" s="8" t="s">
        <v>32</v>
      </c>
      <c r="B1461" s="8" t="s">
        <v>35</v>
      </c>
      <c r="C1461" s="8" t="str">
        <f>"20190104918"</f>
        <v>20190104918</v>
      </c>
      <c r="D1461" s="9">
        <v>69</v>
      </c>
    </row>
    <row r="1462" ht="21.95" customHeight="1" spans="1:4">
      <c r="A1462" s="8" t="s">
        <v>32</v>
      </c>
      <c r="B1462" s="8" t="s">
        <v>35</v>
      </c>
      <c r="C1462" s="8" t="str">
        <f>"20190104919"</f>
        <v>20190104919</v>
      </c>
      <c r="D1462" s="9">
        <v>70.5</v>
      </c>
    </row>
    <row r="1463" ht="21.95" customHeight="1" spans="1:4">
      <c r="A1463" s="8" t="s">
        <v>32</v>
      </c>
      <c r="B1463" s="8" t="s">
        <v>35</v>
      </c>
      <c r="C1463" s="8" t="str">
        <f>"20190104920"</f>
        <v>20190104920</v>
      </c>
      <c r="D1463" s="9">
        <v>64</v>
      </c>
    </row>
    <row r="1464" ht="21.95" customHeight="1" spans="1:4">
      <c r="A1464" s="8" t="s">
        <v>32</v>
      </c>
      <c r="B1464" s="8" t="s">
        <v>35</v>
      </c>
      <c r="C1464" s="8" t="str">
        <f>"20190104921"</f>
        <v>20190104921</v>
      </c>
      <c r="D1464" s="9">
        <v>70</v>
      </c>
    </row>
    <row r="1465" ht="21.95" customHeight="1" spans="1:4">
      <c r="A1465" s="8" t="s">
        <v>32</v>
      </c>
      <c r="B1465" s="8" t="s">
        <v>35</v>
      </c>
      <c r="C1465" s="8" t="str">
        <f>"20190104922"</f>
        <v>20190104922</v>
      </c>
      <c r="D1465" s="9">
        <v>49</v>
      </c>
    </row>
    <row r="1466" ht="21.95" customHeight="1" spans="1:4">
      <c r="A1466" s="8" t="s">
        <v>32</v>
      </c>
      <c r="B1466" s="8" t="s">
        <v>35</v>
      </c>
      <c r="C1466" s="8" t="str">
        <f>"20190104923"</f>
        <v>20190104923</v>
      </c>
      <c r="D1466" s="9">
        <v>63</v>
      </c>
    </row>
    <row r="1467" ht="21.95" customHeight="1" spans="1:4">
      <c r="A1467" s="8" t="s">
        <v>32</v>
      </c>
      <c r="B1467" s="8" t="s">
        <v>35</v>
      </c>
      <c r="C1467" s="8" t="str">
        <f>"20190104924"</f>
        <v>20190104924</v>
      </c>
      <c r="D1467" s="9">
        <v>64</v>
      </c>
    </row>
    <row r="1468" ht="21.95" customHeight="1" spans="1:4">
      <c r="A1468" s="8" t="s">
        <v>32</v>
      </c>
      <c r="B1468" s="8" t="s">
        <v>35</v>
      </c>
      <c r="C1468" s="8" t="str">
        <f>"20190104925"</f>
        <v>20190104925</v>
      </c>
      <c r="D1468" s="9">
        <v>60</v>
      </c>
    </row>
    <row r="1469" ht="21.95" customHeight="1" spans="1:4">
      <c r="A1469" s="8" t="s">
        <v>32</v>
      </c>
      <c r="B1469" s="8" t="s">
        <v>35</v>
      </c>
      <c r="C1469" s="8" t="str">
        <f>"20190104926"</f>
        <v>20190104926</v>
      </c>
      <c r="D1469" s="9">
        <v>70</v>
      </c>
    </row>
    <row r="1470" ht="21.95" customHeight="1" spans="1:4">
      <c r="A1470" s="8" t="s">
        <v>32</v>
      </c>
      <c r="B1470" s="8" t="s">
        <v>35</v>
      </c>
      <c r="C1470" s="8" t="str">
        <f>"20190104927"</f>
        <v>20190104927</v>
      </c>
      <c r="D1470" s="9">
        <v>64</v>
      </c>
    </row>
    <row r="1471" ht="21.95" customHeight="1" spans="1:4">
      <c r="A1471" s="8" t="s">
        <v>32</v>
      </c>
      <c r="B1471" s="8" t="s">
        <v>35</v>
      </c>
      <c r="C1471" s="8" t="str">
        <f>"20190104928"</f>
        <v>20190104928</v>
      </c>
      <c r="D1471" s="9">
        <v>61</v>
      </c>
    </row>
    <row r="1472" ht="21.95" customHeight="1" spans="1:4">
      <c r="A1472" s="8" t="s">
        <v>32</v>
      </c>
      <c r="B1472" s="8" t="s">
        <v>35</v>
      </c>
      <c r="C1472" s="8" t="str">
        <f>"20190104929"</f>
        <v>20190104929</v>
      </c>
      <c r="D1472" s="9">
        <v>73</v>
      </c>
    </row>
    <row r="1473" ht="21.95" customHeight="1" spans="1:4">
      <c r="A1473" s="8" t="s">
        <v>32</v>
      </c>
      <c r="B1473" s="8" t="s">
        <v>35</v>
      </c>
      <c r="C1473" s="8" t="str">
        <f>"20190104930"</f>
        <v>20190104930</v>
      </c>
      <c r="D1473" s="9">
        <v>66.5</v>
      </c>
    </row>
    <row r="1474" ht="21.95" customHeight="1" spans="1:4">
      <c r="A1474" s="8" t="s">
        <v>32</v>
      </c>
      <c r="B1474" s="8" t="s">
        <v>35</v>
      </c>
      <c r="C1474" s="8" t="str">
        <f>"20190105001"</f>
        <v>20190105001</v>
      </c>
      <c r="D1474" s="9" t="s">
        <v>10</v>
      </c>
    </row>
    <row r="1475" ht="21.95" customHeight="1" spans="1:4">
      <c r="A1475" s="8" t="s">
        <v>32</v>
      </c>
      <c r="B1475" s="8" t="s">
        <v>35</v>
      </c>
      <c r="C1475" s="8" t="str">
        <f>"20190105002"</f>
        <v>20190105002</v>
      </c>
      <c r="D1475" s="9" t="s">
        <v>10</v>
      </c>
    </row>
    <row r="1476" ht="21.95" customHeight="1" spans="1:5">
      <c r="A1476" s="8" t="s">
        <v>32</v>
      </c>
      <c r="B1476" s="8" t="s">
        <v>35</v>
      </c>
      <c r="C1476" s="8" t="str">
        <f>"20190105003"</f>
        <v>20190105003</v>
      </c>
      <c r="D1476" s="9">
        <v>79</v>
      </c>
      <c r="E1476" s="2" t="s">
        <v>9</v>
      </c>
    </row>
    <row r="1477" ht="21.95" customHeight="1" spans="1:5">
      <c r="A1477" s="8" t="s">
        <v>32</v>
      </c>
      <c r="B1477" s="8" t="s">
        <v>35</v>
      </c>
      <c r="C1477" s="8" t="str">
        <f>"20190105004"</f>
        <v>20190105004</v>
      </c>
      <c r="D1477" s="9">
        <v>74.5</v>
      </c>
      <c r="E1477" s="2" t="s">
        <v>9</v>
      </c>
    </row>
    <row r="1478" ht="21.95" customHeight="1" spans="1:4">
      <c r="A1478" s="8" t="s">
        <v>32</v>
      </c>
      <c r="B1478" s="8" t="s">
        <v>35</v>
      </c>
      <c r="C1478" s="8" t="str">
        <f>"20190105005"</f>
        <v>20190105005</v>
      </c>
      <c r="D1478" s="9">
        <v>63.5</v>
      </c>
    </row>
    <row r="1479" ht="21.95" customHeight="1" spans="1:4">
      <c r="A1479" s="8" t="s">
        <v>32</v>
      </c>
      <c r="B1479" s="8" t="s">
        <v>35</v>
      </c>
      <c r="C1479" s="8" t="str">
        <f>"20190105006"</f>
        <v>20190105006</v>
      </c>
      <c r="D1479" s="9">
        <v>59.5</v>
      </c>
    </row>
    <row r="1480" ht="21.95" customHeight="1" spans="1:4">
      <c r="A1480" s="8" t="s">
        <v>32</v>
      </c>
      <c r="B1480" s="8" t="s">
        <v>35</v>
      </c>
      <c r="C1480" s="8" t="str">
        <f>"20190105007"</f>
        <v>20190105007</v>
      </c>
      <c r="D1480" s="9">
        <v>71.5</v>
      </c>
    </row>
    <row r="1481" ht="21.95" customHeight="1" spans="1:4">
      <c r="A1481" s="8" t="s">
        <v>32</v>
      </c>
      <c r="B1481" s="8" t="s">
        <v>35</v>
      </c>
      <c r="C1481" s="8" t="str">
        <f>"20190105008"</f>
        <v>20190105008</v>
      </c>
      <c r="D1481" s="9">
        <v>69.5</v>
      </c>
    </row>
    <row r="1482" ht="21.95" customHeight="1" spans="1:5">
      <c r="A1482" s="8" t="s">
        <v>32</v>
      </c>
      <c r="B1482" s="8" t="s">
        <v>35</v>
      </c>
      <c r="C1482" s="8" t="str">
        <f>"20190105009"</f>
        <v>20190105009</v>
      </c>
      <c r="D1482" s="9">
        <v>76.5</v>
      </c>
      <c r="E1482" s="2" t="s">
        <v>9</v>
      </c>
    </row>
    <row r="1483" ht="21.95" customHeight="1" spans="1:4">
      <c r="A1483" s="8" t="s">
        <v>32</v>
      </c>
      <c r="B1483" s="8" t="s">
        <v>35</v>
      </c>
      <c r="C1483" s="8" t="str">
        <f>"20190105010"</f>
        <v>20190105010</v>
      </c>
      <c r="D1483" s="9">
        <v>68.5</v>
      </c>
    </row>
    <row r="1484" ht="21.95" customHeight="1" spans="1:4">
      <c r="A1484" s="8" t="s">
        <v>32</v>
      </c>
      <c r="B1484" s="8" t="s">
        <v>35</v>
      </c>
      <c r="C1484" s="8" t="str">
        <f>"20190105011"</f>
        <v>20190105011</v>
      </c>
      <c r="D1484" s="9">
        <v>65.5</v>
      </c>
    </row>
    <row r="1485" ht="21.95" customHeight="1" spans="1:4">
      <c r="A1485" s="8" t="s">
        <v>32</v>
      </c>
      <c r="B1485" s="8" t="s">
        <v>35</v>
      </c>
      <c r="C1485" s="8" t="str">
        <f>"20190105012"</f>
        <v>20190105012</v>
      </c>
      <c r="D1485" s="9">
        <v>62</v>
      </c>
    </row>
    <row r="1486" ht="21.95" customHeight="1" spans="1:4">
      <c r="A1486" s="8" t="s">
        <v>32</v>
      </c>
      <c r="B1486" s="8" t="s">
        <v>35</v>
      </c>
      <c r="C1486" s="8" t="str">
        <f>"20190105013"</f>
        <v>20190105013</v>
      </c>
      <c r="D1486" s="9">
        <v>67</v>
      </c>
    </row>
    <row r="1487" ht="21.95" customHeight="1" spans="1:4">
      <c r="A1487" s="8" t="s">
        <v>32</v>
      </c>
      <c r="B1487" s="8" t="s">
        <v>35</v>
      </c>
      <c r="C1487" s="8" t="str">
        <f>"20190105014"</f>
        <v>20190105014</v>
      </c>
      <c r="D1487" s="9">
        <v>60.5</v>
      </c>
    </row>
    <row r="1488" ht="21.95" customHeight="1" spans="1:4">
      <c r="A1488" s="8" t="s">
        <v>32</v>
      </c>
      <c r="B1488" s="8" t="s">
        <v>35</v>
      </c>
      <c r="C1488" s="8" t="str">
        <f>"20190105015"</f>
        <v>20190105015</v>
      </c>
      <c r="D1488" s="9">
        <v>70.5</v>
      </c>
    </row>
    <row r="1489" ht="21.95" customHeight="1" spans="1:4">
      <c r="A1489" s="8" t="s">
        <v>32</v>
      </c>
      <c r="B1489" s="8" t="s">
        <v>35</v>
      </c>
      <c r="C1489" s="8" t="str">
        <f>"20190105016"</f>
        <v>20190105016</v>
      </c>
      <c r="D1489" s="9">
        <v>69</v>
      </c>
    </row>
    <row r="1490" ht="21.95" customHeight="1" spans="1:4">
      <c r="A1490" s="8" t="s">
        <v>32</v>
      </c>
      <c r="B1490" s="8" t="s">
        <v>35</v>
      </c>
      <c r="C1490" s="8" t="str">
        <f>"20190105017"</f>
        <v>20190105017</v>
      </c>
      <c r="D1490" s="9">
        <v>65</v>
      </c>
    </row>
    <row r="1491" ht="21.95" customHeight="1" spans="1:4">
      <c r="A1491" s="8" t="s">
        <v>32</v>
      </c>
      <c r="B1491" s="8" t="s">
        <v>35</v>
      </c>
      <c r="C1491" s="8" t="str">
        <f>"20190105018"</f>
        <v>20190105018</v>
      </c>
      <c r="D1491" s="9">
        <v>67.5</v>
      </c>
    </row>
    <row r="1492" ht="21.95" customHeight="1" spans="1:4">
      <c r="A1492" s="8" t="s">
        <v>32</v>
      </c>
      <c r="B1492" s="8" t="s">
        <v>35</v>
      </c>
      <c r="C1492" s="8" t="str">
        <f>"20190105019"</f>
        <v>20190105019</v>
      </c>
      <c r="D1492" s="9">
        <v>61</v>
      </c>
    </row>
    <row r="1493" ht="21.95" customHeight="1" spans="1:4">
      <c r="A1493" s="8" t="s">
        <v>32</v>
      </c>
      <c r="B1493" s="8" t="s">
        <v>35</v>
      </c>
      <c r="C1493" s="8" t="str">
        <f>"20190105020"</f>
        <v>20190105020</v>
      </c>
      <c r="D1493" s="9">
        <v>66.5</v>
      </c>
    </row>
    <row r="1494" ht="21.95" customHeight="1" spans="1:4">
      <c r="A1494" s="8" t="s">
        <v>32</v>
      </c>
      <c r="B1494" s="8" t="s">
        <v>35</v>
      </c>
      <c r="C1494" s="8" t="str">
        <f>"20190105021"</f>
        <v>20190105021</v>
      </c>
      <c r="D1494" s="9">
        <v>64.5</v>
      </c>
    </row>
    <row r="1495" ht="21.95" customHeight="1" spans="1:4">
      <c r="A1495" s="8" t="s">
        <v>32</v>
      </c>
      <c r="B1495" s="8" t="s">
        <v>35</v>
      </c>
      <c r="C1495" s="8" t="str">
        <f>"20190105022"</f>
        <v>20190105022</v>
      </c>
      <c r="D1495" s="9">
        <v>74</v>
      </c>
    </row>
    <row r="1496" ht="21.95" customHeight="1" spans="1:4">
      <c r="A1496" s="8" t="s">
        <v>32</v>
      </c>
      <c r="B1496" s="8" t="s">
        <v>35</v>
      </c>
      <c r="C1496" s="8" t="str">
        <f>"20190105023"</f>
        <v>20190105023</v>
      </c>
      <c r="D1496" s="9">
        <v>60</v>
      </c>
    </row>
    <row r="1497" ht="21.95" customHeight="1" spans="1:4">
      <c r="A1497" s="8" t="s">
        <v>32</v>
      </c>
      <c r="B1497" s="8" t="s">
        <v>35</v>
      </c>
      <c r="C1497" s="8" t="str">
        <f>"20190105024"</f>
        <v>20190105024</v>
      </c>
      <c r="D1497" s="9">
        <v>59</v>
      </c>
    </row>
    <row r="1498" ht="21.95" customHeight="1" spans="1:4">
      <c r="A1498" s="8" t="s">
        <v>32</v>
      </c>
      <c r="B1498" s="8" t="s">
        <v>35</v>
      </c>
      <c r="C1498" s="8" t="str">
        <f>"20190105025"</f>
        <v>20190105025</v>
      </c>
      <c r="D1498" s="9">
        <v>72.5</v>
      </c>
    </row>
    <row r="1499" ht="21.95" customHeight="1" spans="1:4">
      <c r="A1499" s="8" t="s">
        <v>32</v>
      </c>
      <c r="B1499" s="8" t="s">
        <v>35</v>
      </c>
      <c r="C1499" s="8" t="str">
        <f>"20190105026"</f>
        <v>20190105026</v>
      </c>
      <c r="D1499" s="9">
        <v>60</v>
      </c>
    </row>
    <row r="1500" ht="21.95" customHeight="1" spans="1:4">
      <c r="A1500" s="8" t="s">
        <v>32</v>
      </c>
      <c r="B1500" s="8" t="s">
        <v>35</v>
      </c>
      <c r="C1500" s="8" t="str">
        <f>"20190105027"</f>
        <v>20190105027</v>
      </c>
      <c r="D1500" s="9" t="s">
        <v>10</v>
      </c>
    </row>
    <row r="1501" ht="21.95" customHeight="1" spans="1:4">
      <c r="A1501" s="8" t="s">
        <v>32</v>
      </c>
      <c r="B1501" s="8" t="s">
        <v>35</v>
      </c>
      <c r="C1501" s="8" t="str">
        <f>"20190105028"</f>
        <v>20190105028</v>
      </c>
      <c r="D1501" s="9" t="s">
        <v>10</v>
      </c>
    </row>
    <row r="1502" ht="21.95" customHeight="1" spans="1:4">
      <c r="A1502" s="8" t="s">
        <v>32</v>
      </c>
      <c r="B1502" s="8" t="s">
        <v>35</v>
      </c>
      <c r="C1502" s="8" t="str">
        <f>"20190105029"</f>
        <v>20190105029</v>
      </c>
      <c r="D1502" s="9">
        <v>70.5</v>
      </c>
    </row>
    <row r="1503" ht="21.95" customHeight="1" spans="1:4">
      <c r="A1503" s="8" t="s">
        <v>32</v>
      </c>
      <c r="B1503" s="8" t="s">
        <v>35</v>
      </c>
      <c r="C1503" s="8" t="str">
        <f>"20190105030"</f>
        <v>20190105030</v>
      </c>
      <c r="D1503" s="9">
        <v>69</v>
      </c>
    </row>
    <row r="1504" ht="21.95" customHeight="1" spans="1:4">
      <c r="A1504" s="8" t="s">
        <v>32</v>
      </c>
      <c r="B1504" s="8" t="s">
        <v>35</v>
      </c>
      <c r="C1504" s="8" t="str">
        <f>"20190105101"</f>
        <v>20190105101</v>
      </c>
      <c r="D1504" s="9">
        <v>64</v>
      </c>
    </row>
    <row r="1505" ht="21.95" customHeight="1" spans="1:4">
      <c r="A1505" s="8" t="s">
        <v>32</v>
      </c>
      <c r="B1505" s="8" t="s">
        <v>35</v>
      </c>
      <c r="C1505" s="8" t="str">
        <f>"20190105102"</f>
        <v>20190105102</v>
      </c>
      <c r="D1505" s="9">
        <v>62.5</v>
      </c>
    </row>
    <row r="1506" ht="21.95" customHeight="1" spans="1:4">
      <c r="A1506" s="8" t="s">
        <v>32</v>
      </c>
      <c r="B1506" s="8" t="s">
        <v>35</v>
      </c>
      <c r="C1506" s="8" t="str">
        <f>"20190105103"</f>
        <v>20190105103</v>
      </c>
      <c r="D1506" s="9">
        <v>68</v>
      </c>
    </row>
    <row r="1507" ht="21.95" customHeight="1" spans="1:4">
      <c r="A1507" s="8" t="s">
        <v>32</v>
      </c>
      <c r="B1507" s="8" t="s">
        <v>35</v>
      </c>
      <c r="C1507" s="8" t="str">
        <f>"20190105104"</f>
        <v>20190105104</v>
      </c>
      <c r="D1507" s="9">
        <v>72</v>
      </c>
    </row>
    <row r="1508" ht="21.95" customHeight="1" spans="1:4">
      <c r="A1508" s="8" t="s">
        <v>32</v>
      </c>
      <c r="B1508" s="8" t="s">
        <v>35</v>
      </c>
      <c r="C1508" s="8" t="str">
        <f>"20190105105"</f>
        <v>20190105105</v>
      </c>
      <c r="D1508" s="9" t="s">
        <v>10</v>
      </c>
    </row>
    <row r="1509" ht="21.95" customHeight="1" spans="1:4">
      <c r="A1509" s="8" t="s">
        <v>32</v>
      </c>
      <c r="B1509" s="8" t="s">
        <v>35</v>
      </c>
      <c r="C1509" s="8" t="str">
        <f>"20190105106"</f>
        <v>20190105106</v>
      </c>
      <c r="D1509" s="9">
        <v>62</v>
      </c>
    </row>
    <row r="1510" ht="21.95" customHeight="1" spans="1:4">
      <c r="A1510" s="8" t="s">
        <v>32</v>
      </c>
      <c r="B1510" s="8" t="s">
        <v>35</v>
      </c>
      <c r="C1510" s="8" t="str">
        <f>"20190105107"</f>
        <v>20190105107</v>
      </c>
      <c r="D1510" s="9">
        <v>59.5</v>
      </c>
    </row>
    <row r="1511" ht="21.95" customHeight="1" spans="1:4">
      <c r="A1511" s="8" t="s">
        <v>32</v>
      </c>
      <c r="B1511" s="8" t="s">
        <v>35</v>
      </c>
      <c r="C1511" s="8" t="str">
        <f>"20190105108"</f>
        <v>20190105108</v>
      </c>
      <c r="D1511" s="9">
        <v>68.5</v>
      </c>
    </row>
    <row r="1512" ht="21.95" customHeight="1" spans="1:4">
      <c r="A1512" s="8" t="s">
        <v>32</v>
      </c>
      <c r="B1512" s="8" t="s">
        <v>35</v>
      </c>
      <c r="C1512" s="8" t="str">
        <f>"20190105109"</f>
        <v>20190105109</v>
      </c>
      <c r="D1512" s="9">
        <v>50.5</v>
      </c>
    </row>
    <row r="1513" ht="21.95" customHeight="1" spans="1:4">
      <c r="A1513" s="8" t="s">
        <v>32</v>
      </c>
      <c r="B1513" s="8" t="s">
        <v>35</v>
      </c>
      <c r="C1513" s="8" t="str">
        <f>"20190105110"</f>
        <v>20190105110</v>
      </c>
      <c r="D1513" s="9">
        <v>66</v>
      </c>
    </row>
    <row r="1514" ht="21.95" customHeight="1" spans="1:4">
      <c r="A1514" s="8" t="s">
        <v>32</v>
      </c>
      <c r="B1514" s="8" t="s">
        <v>35</v>
      </c>
      <c r="C1514" s="8" t="str">
        <f>"20190105111"</f>
        <v>20190105111</v>
      </c>
      <c r="D1514" s="9">
        <v>74</v>
      </c>
    </row>
    <row r="1515" ht="21.95" customHeight="1" spans="1:4">
      <c r="A1515" s="8" t="s">
        <v>32</v>
      </c>
      <c r="B1515" s="8" t="s">
        <v>35</v>
      </c>
      <c r="C1515" s="8" t="str">
        <f>"20190105112"</f>
        <v>20190105112</v>
      </c>
      <c r="D1515" s="9">
        <v>67</v>
      </c>
    </row>
    <row r="1516" ht="21.95" customHeight="1" spans="1:4">
      <c r="A1516" s="8" t="s">
        <v>32</v>
      </c>
      <c r="B1516" s="8" t="s">
        <v>35</v>
      </c>
      <c r="C1516" s="8" t="str">
        <f>"20190105113"</f>
        <v>20190105113</v>
      </c>
      <c r="D1516" s="9" t="s">
        <v>10</v>
      </c>
    </row>
    <row r="1517" ht="21.95" customHeight="1" spans="1:4">
      <c r="A1517" s="8" t="s">
        <v>32</v>
      </c>
      <c r="B1517" s="8" t="s">
        <v>35</v>
      </c>
      <c r="C1517" s="8" t="str">
        <f>"20190105114"</f>
        <v>20190105114</v>
      </c>
      <c r="D1517" s="9">
        <v>72.5</v>
      </c>
    </row>
    <row r="1518" ht="21.95" customHeight="1" spans="1:4">
      <c r="A1518" s="8" t="s">
        <v>32</v>
      </c>
      <c r="B1518" s="8" t="s">
        <v>35</v>
      </c>
      <c r="C1518" s="8" t="str">
        <f>"20190105115"</f>
        <v>20190105115</v>
      </c>
      <c r="D1518" s="9">
        <v>69.5</v>
      </c>
    </row>
    <row r="1519" ht="21.95" customHeight="1" spans="1:4">
      <c r="A1519" s="8" t="s">
        <v>32</v>
      </c>
      <c r="B1519" s="8" t="s">
        <v>35</v>
      </c>
      <c r="C1519" s="8" t="str">
        <f>"20190105116"</f>
        <v>20190105116</v>
      </c>
      <c r="D1519" s="9">
        <v>63</v>
      </c>
    </row>
    <row r="1520" ht="21.95" customHeight="1" spans="1:4">
      <c r="A1520" s="8" t="s">
        <v>32</v>
      </c>
      <c r="B1520" s="8" t="s">
        <v>35</v>
      </c>
      <c r="C1520" s="8" t="str">
        <f>"20190105117"</f>
        <v>20190105117</v>
      </c>
      <c r="D1520" s="9">
        <v>65</v>
      </c>
    </row>
    <row r="1521" ht="21.95" customHeight="1" spans="1:4">
      <c r="A1521" s="8" t="s">
        <v>32</v>
      </c>
      <c r="B1521" s="8" t="s">
        <v>35</v>
      </c>
      <c r="C1521" s="8" t="str">
        <f>"20190105118"</f>
        <v>20190105118</v>
      </c>
      <c r="D1521" s="9">
        <v>63.5</v>
      </c>
    </row>
    <row r="1522" ht="21.95" customHeight="1" spans="1:4">
      <c r="A1522" s="8" t="s">
        <v>32</v>
      </c>
      <c r="B1522" s="8" t="s">
        <v>35</v>
      </c>
      <c r="C1522" s="8" t="str">
        <f>"20190105119"</f>
        <v>20190105119</v>
      </c>
      <c r="D1522" s="9" t="s">
        <v>10</v>
      </c>
    </row>
    <row r="1523" ht="21.95" customHeight="1" spans="1:4">
      <c r="A1523" s="8" t="s">
        <v>32</v>
      </c>
      <c r="B1523" s="8" t="s">
        <v>35</v>
      </c>
      <c r="C1523" s="8" t="str">
        <f>"20190105120"</f>
        <v>20190105120</v>
      </c>
      <c r="D1523" s="9">
        <v>64</v>
      </c>
    </row>
    <row r="1524" ht="21.95" customHeight="1" spans="1:4">
      <c r="A1524" s="8" t="s">
        <v>32</v>
      </c>
      <c r="B1524" s="8" t="s">
        <v>35</v>
      </c>
      <c r="C1524" s="8" t="str">
        <f>"20190105121"</f>
        <v>20190105121</v>
      </c>
      <c r="D1524" s="9">
        <v>58</v>
      </c>
    </row>
    <row r="1525" ht="21.95" customHeight="1" spans="1:4">
      <c r="A1525" s="8" t="s">
        <v>32</v>
      </c>
      <c r="B1525" s="8" t="s">
        <v>35</v>
      </c>
      <c r="C1525" s="8" t="str">
        <f>"20190105122"</f>
        <v>20190105122</v>
      </c>
      <c r="D1525" s="9">
        <v>60.5</v>
      </c>
    </row>
    <row r="1526" ht="21.95" customHeight="1" spans="1:5">
      <c r="A1526" s="8" t="s">
        <v>32</v>
      </c>
      <c r="B1526" s="8" t="s">
        <v>35</v>
      </c>
      <c r="C1526" s="8" t="str">
        <f>"20190105123"</f>
        <v>20190105123</v>
      </c>
      <c r="D1526" s="9">
        <v>74.5</v>
      </c>
      <c r="E1526" s="2" t="s">
        <v>9</v>
      </c>
    </row>
    <row r="1527" ht="21.95" customHeight="1" spans="1:4">
      <c r="A1527" s="8" t="s">
        <v>32</v>
      </c>
      <c r="B1527" s="8" t="s">
        <v>35</v>
      </c>
      <c r="C1527" s="8" t="str">
        <f>"20190105124"</f>
        <v>20190105124</v>
      </c>
      <c r="D1527" s="9" t="s">
        <v>10</v>
      </c>
    </row>
    <row r="1528" ht="21.95" customHeight="1" spans="1:4">
      <c r="A1528" s="8" t="s">
        <v>32</v>
      </c>
      <c r="B1528" s="8" t="s">
        <v>35</v>
      </c>
      <c r="C1528" s="8" t="str">
        <f>"20190105125"</f>
        <v>20190105125</v>
      </c>
      <c r="D1528" s="9">
        <v>66.5</v>
      </c>
    </row>
    <row r="1529" ht="21.95" customHeight="1" spans="1:4">
      <c r="A1529" s="8" t="s">
        <v>32</v>
      </c>
      <c r="B1529" s="8" t="s">
        <v>35</v>
      </c>
      <c r="C1529" s="8" t="str">
        <f>"20190105126"</f>
        <v>20190105126</v>
      </c>
      <c r="D1529" s="9">
        <v>62</v>
      </c>
    </row>
    <row r="1530" ht="21.95" customHeight="1" spans="1:5">
      <c r="A1530" s="8" t="s">
        <v>32</v>
      </c>
      <c r="B1530" s="8" t="s">
        <v>35</v>
      </c>
      <c r="C1530" s="8" t="str">
        <f>"20190105127"</f>
        <v>20190105127</v>
      </c>
      <c r="D1530" s="9">
        <v>74.5</v>
      </c>
      <c r="E1530" s="2" t="s">
        <v>9</v>
      </c>
    </row>
    <row r="1531" ht="21.95" customHeight="1" spans="1:4">
      <c r="A1531" s="8" t="s">
        <v>32</v>
      </c>
      <c r="B1531" s="8" t="s">
        <v>35</v>
      </c>
      <c r="C1531" s="8" t="str">
        <f>"20190105128"</f>
        <v>20190105128</v>
      </c>
      <c r="D1531" s="9">
        <v>71.5</v>
      </c>
    </row>
    <row r="1532" ht="21.95" customHeight="1" spans="1:4">
      <c r="A1532" s="8" t="s">
        <v>32</v>
      </c>
      <c r="B1532" s="8" t="s">
        <v>35</v>
      </c>
      <c r="C1532" s="8" t="str">
        <f>"20190105129"</f>
        <v>20190105129</v>
      </c>
      <c r="D1532" s="9">
        <v>60</v>
      </c>
    </row>
    <row r="1533" ht="21.95" customHeight="1" spans="1:4">
      <c r="A1533" s="8" t="s">
        <v>32</v>
      </c>
      <c r="B1533" s="8" t="s">
        <v>35</v>
      </c>
      <c r="C1533" s="8" t="str">
        <f>"20190105130"</f>
        <v>20190105130</v>
      </c>
      <c r="D1533" s="9">
        <v>64</v>
      </c>
    </row>
    <row r="1534" ht="21.95" customHeight="1" spans="1:4">
      <c r="A1534" s="8" t="s">
        <v>32</v>
      </c>
      <c r="B1534" s="8" t="s">
        <v>35</v>
      </c>
      <c r="C1534" s="8" t="str">
        <f>"20190105201"</f>
        <v>20190105201</v>
      </c>
      <c r="D1534" s="9">
        <v>59.5</v>
      </c>
    </row>
    <row r="1535" ht="21.95" customHeight="1" spans="1:4">
      <c r="A1535" s="8" t="s">
        <v>32</v>
      </c>
      <c r="B1535" s="8" t="s">
        <v>35</v>
      </c>
      <c r="C1535" s="8" t="str">
        <f>"20190105202"</f>
        <v>20190105202</v>
      </c>
      <c r="D1535" s="9">
        <v>63.5</v>
      </c>
    </row>
    <row r="1536" ht="21.95" customHeight="1" spans="1:4">
      <c r="A1536" s="8" t="s">
        <v>32</v>
      </c>
      <c r="B1536" s="8" t="s">
        <v>35</v>
      </c>
      <c r="C1536" s="8" t="str">
        <f>"20190105203"</f>
        <v>20190105203</v>
      </c>
      <c r="D1536" s="9">
        <v>56</v>
      </c>
    </row>
    <row r="1537" ht="21.95" customHeight="1" spans="1:4">
      <c r="A1537" s="8" t="s">
        <v>32</v>
      </c>
      <c r="B1537" s="8" t="s">
        <v>35</v>
      </c>
      <c r="C1537" s="8" t="str">
        <f>"20190105204"</f>
        <v>20190105204</v>
      </c>
      <c r="D1537" s="9">
        <v>65.5</v>
      </c>
    </row>
    <row r="1538" ht="21.95" customHeight="1" spans="1:4">
      <c r="A1538" s="8" t="s">
        <v>32</v>
      </c>
      <c r="B1538" s="8" t="s">
        <v>35</v>
      </c>
      <c r="C1538" s="8" t="str">
        <f>"20190105205"</f>
        <v>20190105205</v>
      </c>
      <c r="D1538" s="9" t="s">
        <v>10</v>
      </c>
    </row>
    <row r="1539" ht="21.95" customHeight="1" spans="1:4">
      <c r="A1539" s="8" t="s">
        <v>32</v>
      </c>
      <c r="B1539" s="8" t="s">
        <v>35</v>
      </c>
      <c r="C1539" s="8" t="str">
        <f>"20190105206"</f>
        <v>20190105206</v>
      </c>
      <c r="D1539" s="9">
        <v>71</v>
      </c>
    </row>
    <row r="1540" ht="21.95" customHeight="1" spans="1:4">
      <c r="A1540" s="8" t="s">
        <v>32</v>
      </c>
      <c r="B1540" s="8" t="s">
        <v>35</v>
      </c>
      <c r="C1540" s="8" t="str">
        <f>"20190105207"</f>
        <v>20190105207</v>
      </c>
      <c r="D1540" s="9">
        <v>69</v>
      </c>
    </row>
    <row r="1541" ht="21.95" customHeight="1" spans="1:4">
      <c r="A1541" s="8" t="s">
        <v>32</v>
      </c>
      <c r="B1541" s="8" t="s">
        <v>35</v>
      </c>
      <c r="C1541" s="8" t="str">
        <f>"20190105208"</f>
        <v>20190105208</v>
      </c>
      <c r="D1541" s="9">
        <v>70.5</v>
      </c>
    </row>
    <row r="1542" ht="21.95" customHeight="1" spans="1:4">
      <c r="A1542" s="8" t="s">
        <v>32</v>
      </c>
      <c r="B1542" s="8" t="s">
        <v>35</v>
      </c>
      <c r="C1542" s="8" t="str">
        <f>"20190105209"</f>
        <v>20190105209</v>
      </c>
      <c r="D1542" s="9">
        <v>62</v>
      </c>
    </row>
    <row r="1543" ht="21.95" customHeight="1" spans="1:4">
      <c r="A1543" s="8" t="s">
        <v>32</v>
      </c>
      <c r="B1543" s="8" t="s">
        <v>35</v>
      </c>
      <c r="C1543" s="8" t="str">
        <f>"20190105210"</f>
        <v>20190105210</v>
      </c>
      <c r="D1543" s="9">
        <v>64.5</v>
      </c>
    </row>
    <row r="1544" ht="21.95" customHeight="1" spans="1:4">
      <c r="A1544" s="8" t="s">
        <v>32</v>
      </c>
      <c r="B1544" s="8" t="s">
        <v>35</v>
      </c>
      <c r="C1544" s="8" t="str">
        <f>"20190105211"</f>
        <v>20190105211</v>
      </c>
      <c r="D1544" s="9" t="s">
        <v>10</v>
      </c>
    </row>
    <row r="1545" ht="21.95" customHeight="1" spans="1:4">
      <c r="A1545" s="8" t="s">
        <v>32</v>
      </c>
      <c r="B1545" s="8" t="s">
        <v>35</v>
      </c>
      <c r="C1545" s="8" t="str">
        <f>"20190105212"</f>
        <v>20190105212</v>
      </c>
      <c r="D1545" s="9">
        <v>65.5</v>
      </c>
    </row>
    <row r="1546" ht="21.95" customHeight="1" spans="1:4">
      <c r="A1546" s="8" t="s">
        <v>32</v>
      </c>
      <c r="B1546" s="8" t="s">
        <v>35</v>
      </c>
      <c r="C1546" s="8" t="str">
        <f>"20190105213"</f>
        <v>20190105213</v>
      </c>
      <c r="D1546" s="9">
        <v>68.5</v>
      </c>
    </row>
    <row r="1547" ht="21.95" customHeight="1" spans="1:4">
      <c r="A1547" s="8" t="s">
        <v>32</v>
      </c>
      <c r="B1547" s="8" t="s">
        <v>35</v>
      </c>
      <c r="C1547" s="8" t="str">
        <f>"20190105214"</f>
        <v>20190105214</v>
      </c>
      <c r="D1547" s="9">
        <v>72</v>
      </c>
    </row>
    <row r="1548" ht="21.95" customHeight="1" spans="1:5">
      <c r="A1548" s="8" t="s">
        <v>32</v>
      </c>
      <c r="B1548" s="8" t="s">
        <v>35</v>
      </c>
      <c r="C1548" s="8" t="str">
        <f>"20190105215"</f>
        <v>20190105215</v>
      </c>
      <c r="D1548" s="9">
        <v>75</v>
      </c>
      <c r="E1548" s="2" t="s">
        <v>9</v>
      </c>
    </row>
    <row r="1549" ht="21.95" customHeight="1" spans="1:4">
      <c r="A1549" s="8" t="s">
        <v>32</v>
      </c>
      <c r="B1549" s="8" t="s">
        <v>35</v>
      </c>
      <c r="C1549" s="8" t="str">
        <f>"20190105216"</f>
        <v>20190105216</v>
      </c>
      <c r="D1549" s="9">
        <v>67.5</v>
      </c>
    </row>
    <row r="1550" ht="21.95" customHeight="1" spans="1:4">
      <c r="A1550" s="8" t="s">
        <v>32</v>
      </c>
      <c r="B1550" s="8" t="s">
        <v>35</v>
      </c>
      <c r="C1550" s="8" t="str">
        <f>"20190105217"</f>
        <v>20190105217</v>
      </c>
      <c r="D1550" s="9">
        <v>62.5</v>
      </c>
    </row>
    <row r="1551" ht="21.95" customHeight="1" spans="1:4">
      <c r="A1551" s="8" t="s">
        <v>32</v>
      </c>
      <c r="B1551" s="8" t="s">
        <v>35</v>
      </c>
      <c r="C1551" s="8" t="str">
        <f>"20190105218"</f>
        <v>20190105218</v>
      </c>
      <c r="D1551" s="9">
        <v>56.5</v>
      </c>
    </row>
    <row r="1552" ht="21.95" customHeight="1" spans="1:4">
      <c r="A1552" s="8" t="s">
        <v>32</v>
      </c>
      <c r="B1552" s="8" t="s">
        <v>35</v>
      </c>
      <c r="C1552" s="8" t="str">
        <f>"20190105219"</f>
        <v>20190105219</v>
      </c>
      <c r="D1552" s="9">
        <v>69</v>
      </c>
    </row>
    <row r="1553" ht="21.95" customHeight="1" spans="1:4">
      <c r="A1553" s="8" t="s">
        <v>32</v>
      </c>
      <c r="B1553" s="8" t="s">
        <v>35</v>
      </c>
      <c r="C1553" s="8" t="str">
        <f>"20190105220"</f>
        <v>20190105220</v>
      </c>
      <c r="D1553" s="9">
        <v>61</v>
      </c>
    </row>
    <row r="1554" ht="21.95" customHeight="1" spans="1:4">
      <c r="A1554" s="8" t="s">
        <v>32</v>
      </c>
      <c r="B1554" s="8" t="s">
        <v>35</v>
      </c>
      <c r="C1554" s="8" t="str">
        <f>"20190105221"</f>
        <v>20190105221</v>
      </c>
      <c r="D1554" s="9">
        <v>68.5</v>
      </c>
    </row>
    <row r="1555" ht="21.95" customHeight="1" spans="1:4">
      <c r="A1555" s="8" t="s">
        <v>32</v>
      </c>
      <c r="B1555" s="8" t="s">
        <v>35</v>
      </c>
      <c r="C1555" s="8" t="str">
        <f>"20190105222"</f>
        <v>20190105222</v>
      </c>
      <c r="D1555" s="9">
        <v>70.5</v>
      </c>
    </row>
    <row r="1556" ht="21.95" customHeight="1" spans="1:4">
      <c r="A1556" s="8" t="s">
        <v>32</v>
      </c>
      <c r="B1556" s="8" t="s">
        <v>35</v>
      </c>
      <c r="C1556" s="8" t="str">
        <f>"20190105223"</f>
        <v>20190105223</v>
      </c>
      <c r="D1556" s="9">
        <v>66.5</v>
      </c>
    </row>
    <row r="1557" ht="21.95" customHeight="1" spans="1:4">
      <c r="A1557" s="8" t="s">
        <v>32</v>
      </c>
      <c r="B1557" s="8" t="s">
        <v>35</v>
      </c>
      <c r="C1557" s="8" t="str">
        <f>"20190105224"</f>
        <v>20190105224</v>
      </c>
      <c r="D1557" s="9">
        <v>72</v>
      </c>
    </row>
    <row r="1558" ht="21.95" customHeight="1" spans="1:4">
      <c r="A1558" s="8" t="s">
        <v>32</v>
      </c>
      <c r="B1558" s="8" t="s">
        <v>35</v>
      </c>
      <c r="C1558" s="8" t="str">
        <f>"20190105225"</f>
        <v>20190105225</v>
      </c>
      <c r="D1558" s="9">
        <v>67.5</v>
      </c>
    </row>
    <row r="1559" ht="21.95" customHeight="1" spans="1:4">
      <c r="A1559" s="8" t="s">
        <v>32</v>
      </c>
      <c r="B1559" s="8" t="s">
        <v>35</v>
      </c>
      <c r="C1559" s="8" t="str">
        <f>"20190105226"</f>
        <v>20190105226</v>
      </c>
      <c r="D1559" s="9">
        <v>63</v>
      </c>
    </row>
    <row r="1560" ht="21.95" customHeight="1" spans="1:4">
      <c r="A1560" s="8" t="s">
        <v>32</v>
      </c>
      <c r="B1560" s="8" t="s">
        <v>35</v>
      </c>
      <c r="C1560" s="8" t="str">
        <f>"20190105227"</f>
        <v>20190105227</v>
      </c>
      <c r="D1560" s="9">
        <v>62</v>
      </c>
    </row>
    <row r="1561" ht="21.95" customHeight="1" spans="1:5">
      <c r="A1561" s="8" t="s">
        <v>32</v>
      </c>
      <c r="B1561" s="8" t="s">
        <v>35</v>
      </c>
      <c r="C1561" s="8" t="str">
        <f>"20190105228"</f>
        <v>20190105228</v>
      </c>
      <c r="D1561" s="9">
        <v>74.5</v>
      </c>
      <c r="E1561" s="2" t="s">
        <v>9</v>
      </c>
    </row>
    <row r="1562" ht="21.95" customHeight="1" spans="1:4">
      <c r="A1562" s="8" t="s">
        <v>32</v>
      </c>
      <c r="B1562" s="8" t="s">
        <v>35</v>
      </c>
      <c r="C1562" s="8" t="str">
        <f>"20190105229"</f>
        <v>20190105229</v>
      </c>
      <c r="D1562" s="9">
        <v>64.5</v>
      </c>
    </row>
    <row r="1563" ht="21.95" customHeight="1" spans="1:5">
      <c r="A1563" s="8" t="s">
        <v>32</v>
      </c>
      <c r="B1563" s="8" t="s">
        <v>35</v>
      </c>
      <c r="C1563" s="8" t="str">
        <f>"20190105230"</f>
        <v>20190105230</v>
      </c>
      <c r="D1563" s="9">
        <v>76</v>
      </c>
      <c r="E1563" s="2" t="s">
        <v>9</v>
      </c>
    </row>
    <row r="1564" ht="21.95" customHeight="1" spans="1:4">
      <c r="A1564" s="8" t="s">
        <v>32</v>
      </c>
      <c r="B1564" s="8" t="s">
        <v>35</v>
      </c>
      <c r="C1564" s="8" t="str">
        <f>"20190105301"</f>
        <v>20190105301</v>
      </c>
      <c r="D1564" s="9">
        <v>70.5</v>
      </c>
    </row>
    <row r="1565" ht="21.95" customHeight="1" spans="1:4">
      <c r="A1565" s="8" t="s">
        <v>32</v>
      </c>
      <c r="B1565" s="8" t="s">
        <v>35</v>
      </c>
      <c r="C1565" s="8" t="str">
        <f>"20190105302"</f>
        <v>20190105302</v>
      </c>
      <c r="D1565" s="9" t="s">
        <v>10</v>
      </c>
    </row>
    <row r="1566" ht="21.95" customHeight="1" spans="1:4">
      <c r="A1566" s="8" t="s">
        <v>32</v>
      </c>
      <c r="B1566" s="8" t="s">
        <v>35</v>
      </c>
      <c r="C1566" s="8" t="str">
        <f>"20190105303"</f>
        <v>20190105303</v>
      </c>
      <c r="D1566" s="9">
        <v>71.5</v>
      </c>
    </row>
    <row r="1567" ht="21.95" customHeight="1" spans="1:4">
      <c r="A1567" s="8" t="s">
        <v>32</v>
      </c>
      <c r="B1567" s="8" t="s">
        <v>35</v>
      </c>
      <c r="C1567" s="8" t="str">
        <f>"20190105304"</f>
        <v>20190105304</v>
      </c>
      <c r="D1567" s="9">
        <v>61</v>
      </c>
    </row>
    <row r="1568" ht="21.95" customHeight="1" spans="1:4">
      <c r="A1568" s="8" t="s">
        <v>32</v>
      </c>
      <c r="B1568" s="8" t="s">
        <v>35</v>
      </c>
      <c r="C1568" s="8" t="str">
        <f>"20190105305"</f>
        <v>20190105305</v>
      </c>
      <c r="D1568" s="9">
        <v>58.5</v>
      </c>
    </row>
    <row r="1569" ht="21.95" customHeight="1" spans="1:4">
      <c r="A1569" s="8" t="s">
        <v>32</v>
      </c>
      <c r="B1569" s="8" t="s">
        <v>35</v>
      </c>
      <c r="C1569" s="8" t="str">
        <f>"20190105306"</f>
        <v>20190105306</v>
      </c>
      <c r="D1569" s="9" t="s">
        <v>10</v>
      </c>
    </row>
    <row r="1570" ht="21.95" customHeight="1" spans="1:4">
      <c r="A1570" s="8" t="s">
        <v>32</v>
      </c>
      <c r="B1570" s="8" t="s">
        <v>35</v>
      </c>
      <c r="C1570" s="8" t="str">
        <f>"20190105307"</f>
        <v>20190105307</v>
      </c>
      <c r="D1570" s="9">
        <v>65.5</v>
      </c>
    </row>
    <row r="1571" ht="21.95" customHeight="1" spans="1:4">
      <c r="A1571" s="8" t="s">
        <v>32</v>
      </c>
      <c r="B1571" s="8" t="s">
        <v>35</v>
      </c>
      <c r="C1571" s="8" t="str">
        <f>"20190105308"</f>
        <v>20190105308</v>
      </c>
      <c r="D1571" s="9">
        <v>67</v>
      </c>
    </row>
    <row r="1572" ht="21.95" customHeight="1" spans="1:4">
      <c r="A1572" s="8" t="s">
        <v>32</v>
      </c>
      <c r="B1572" s="8" t="s">
        <v>35</v>
      </c>
      <c r="C1572" s="8" t="str">
        <f>"20190105309"</f>
        <v>20190105309</v>
      </c>
      <c r="D1572" s="9">
        <v>64.5</v>
      </c>
    </row>
    <row r="1573" ht="21.95" customHeight="1" spans="1:4">
      <c r="A1573" s="8" t="s">
        <v>32</v>
      </c>
      <c r="B1573" s="8" t="s">
        <v>35</v>
      </c>
      <c r="C1573" s="8" t="str">
        <f>"20190105310"</f>
        <v>20190105310</v>
      </c>
      <c r="D1573" s="9">
        <v>66.5</v>
      </c>
    </row>
    <row r="1574" ht="21.95" customHeight="1" spans="1:4">
      <c r="A1574" s="8" t="s">
        <v>32</v>
      </c>
      <c r="B1574" s="8" t="s">
        <v>35</v>
      </c>
      <c r="C1574" s="8" t="str">
        <f>"20190105311"</f>
        <v>20190105311</v>
      </c>
      <c r="D1574" s="9">
        <v>69.5</v>
      </c>
    </row>
    <row r="1575" ht="21.95" customHeight="1" spans="1:4">
      <c r="A1575" s="8" t="s">
        <v>32</v>
      </c>
      <c r="B1575" s="8" t="s">
        <v>35</v>
      </c>
      <c r="C1575" s="8" t="str">
        <f>"20190105312"</f>
        <v>20190105312</v>
      </c>
      <c r="D1575" s="9">
        <v>62.5</v>
      </c>
    </row>
    <row r="1576" ht="21.95" customHeight="1" spans="1:4">
      <c r="A1576" s="8" t="s">
        <v>32</v>
      </c>
      <c r="B1576" s="8" t="s">
        <v>35</v>
      </c>
      <c r="C1576" s="8" t="str">
        <f>"20190105313"</f>
        <v>20190105313</v>
      </c>
      <c r="D1576" s="9">
        <v>54</v>
      </c>
    </row>
    <row r="1577" ht="21.95" customHeight="1" spans="1:4">
      <c r="A1577" s="8" t="s">
        <v>32</v>
      </c>
      <c r="B1577" s="8" t="s">
        <v>35</v>
      </c>
      <c r="C1577" s="8" t="str">
        <f>"20190105314"</f>
        <v>20190105314</v>
      </c>
      <c r="D1577" s="9">
        <v>63</v>
      </c>
    </row>
    <row r="1578" ht="21.95" customHeight="1" spans="1:4">
      <c r="A1578" s="8" t="s">
        <v>32</v>
      </c>
      <c r="B1578" s="8" t="s">
        <v>35</v>
      </c>
      <c r="C1578" s="8" t="str">
        <f>"20190105315"</f>
        <v>20190105315</v>
      </c>
      <c r="D1578" s="9">
        <v>67.5</v>
      </c>
    </row>
    <row r="1579" ht="21.95" customHeight="1" spans="1:4">
      <c r="A1579" s="8" t="s">
        <v>32</v>
      </c>
      <c r="B1579" s="8" t="s">
        <v>35</v>
      </c>
      <c r="C1579" s="8" t="str">
        <f>"20190105316"</f>
        <v>20190105316</v>
      </c>
      <c r="D1579" s="9">
        <v>64</v>
      </c>
    </row>
    <row r="1580" ht="21.95" customHeight="1" spans="1:4">
      <c r="A1580" s="8" t="s">
        <v>32</v>
      </c>
      <c r="B1580" s="8" t="s">
        <v>35</v>
      </c>
      <c r="C1580" s="8" t="str">
        <f>"20190105317"</f>
        <v>20190105317</v>
      </c>
      <c r="D1580" s="9">
        <v>50.5</v>
      </c>
    </row>
    <row r="1581" ht="21.95" customHeight="1" spans="1:4">
      <c r="A1581" s="8" t="s">
        <v>32</v>
      </c>
      <c r="B1581" s="8" t="s">
        <v>35</v>
      </c>
      <c r="C1581" s="8" t="str">
        <f>"20190105318"</f>
        <v>20190105318</v>
      </c>
      <c r="D1581" s="9">
        <v>67.5</v>
      </c>
    </row>
    <row r="1582" ht="21.95" customHeight="1" spans="1:4">
      <c r="A1582" s="8" t="s">
        <v>32</v>
      </c>
      <c r="B1582" s="8" t="s">
        <v>35</v>
      </c>
      <c r="C1582" s="8" t="str">
        <f>"20190105319"</f>
        <v>20190105319</v>
      </c>
      <c r="D1582" s="9">
        <v>68.5</v>
      </c>
    </row>
    <row r="1583" ht="21.95" customHeight="1" spans="1:4">
      <c r="A1583" s="8" t="s">
        <v>32</v>
      </c>
      <c r="B1583" s="8" t="s">
        <v>35</v>
      </c>
      <c r="C1583" s="8" t="str">
        <f>"20190105320"</f>
        <v>20190105320</v>
      </c>
      <c r="D1583" s="9" t="s">
        <v>10</v>
      </c>
    </row>
    <row r="1584" ht="21.95" customHeight="1" spans="1:4">
      <c r="A1584" s="8" t="s">
        <v>32</v>
      </c>
      <c r="B1584" s="8" t="s">
        <v>35</v>
      </c>
      <c r="C1584" s="8" t="str">
        <f>"20190105321"</f>
        <v>20190105321</v>
      </c>
      <c r="D1584" s="9">
        <v>64</v>
      </c>
    </row>
    <row r="1585" ht="21.95" customHeight="1" spans="1:4">
      <c r="A1585" s="8" t="s">
        <v>32</v>
      </c>
      <c r="B1585" s="8" t="s">
        <v>35</v>
      </c>
      <c r="C1585" s="8" t="str">
        <f>"20190105322"</f>
        <v>20190105322</v>
      </c>
      <c r="D1585" s="9">
        <v>60.5</v>
      </c>
    </row>
    <row r="1586" ht="21.95" customHeight="1" spans="1:4">
      <c r="A1586" s="8" t="s">
        <v>32</v>
      </c>
      <c r="B1586" s="8" t="s">
        <v>35</v>
      </c>
      <c r="C1586" s="8" t="str">
        <f>"20190105323"</f>
        <v>20190105323</v>
      </c>
      <c r="D1586" s="9">
        <v>66.5</v>
      </c>
    </row>
    <row r="1587" ht="21.95" customHeight="1" spans="1:4">
      <c r="A1587" s="8" t="s">
        <v>32</v>
      </c>
      <c r="B1587" s="8" t="s">
        <v>35</v>
      </c>
      <c r="C1587" s="8" t="str">
        <f>"20190105324"</f>
        <v>20190105324</v>
      </c>
      <c r="D1587" s="9">
        <v>54.5</v>
      </c>
    </row>
    <row r="1588" ht="21.95" customHeight="1" spans="1:4">
      <c r="A1588" s="8" t="s">
        <v>32</v>
      </c>
      <c r="B1588" s="8" t="s">
        <v>35</v>
      </c>
      <c r="C1588" s="8" t="str">
        <f>"20190105325"</f>
        <v>20190105325</v>
      </c>
      <c r="D1588" s="9">
        <v>70</v>
      </c>
    </row>
    <row r="1589" ht="21.95" customHeight="1" spans="1:4">
      <c r="A1589" s="8" t="s">
        <v>32</v>
      </c>
      <c r="B1589" s="8" t="s">
        <v>35</v>
      </c>
      <c r="C1589" s="8" t="str">
        <f>"20190105326"</f>
        <v>20190105326</v>
      </c>
      <c r="D1589" s="9">
        <v>63.5</v>
      </c>
    </row>
    <row r="1590" ht="21.95" customHeight="1" spans="1:4">
      <c r="A1590" s="8" t="s">
        <v>32</v>
      </c>
      <c r="B1590" s="8" t="s">
        <v>35</v>
      </c>
      <c r="C1590" s="8" t="str">
        <f>"20190105327"</f>
        <v>20190105327</v>
      </c>
      <c r="D1590" s="9">
        <v>69</v>
      </c>
    </row>
    <row r="1591" ht="21.95" customHeight="1" spans="1:4">
      <c r="A1591" s="8" t="s">
        <v>32</v>
      </c>
      <c r="B1591" s="8" t="s">
        <v>35</v>
      </c>
      <c r="C1591" s="8" t="str">
        <f>"20190105328"</f>
        <v>20190105328</v>
      </c>
      <c r="D1591" s="9">
        <v>67.5</v>
      </c>
    </row>
    <row r="1592" ht="21.95" customHeight="1" spans="1:4">
      <c r="A1592" s="8" t="s">
        <v>32</v>
      </c>
      <c r="B1592" s="8" t="s">
        <v>35</v>
      </c>
      <c r="C1592" s="8" t="str">
        <f>"20190105329"</f>
        <v>20190105329</v>
      </c>
      <c r="D1592" s="9">
        <v>61</v>
      </c>
    </row>
    <row r="1593" ht="21.95" customHeight="1" spans="1:4">
      <c r="A1593" s="8" t="s">
        <v>32</v>
      </c>
      <c r="B1593" s="8" t="s">
        <v>35</v>
      </c>
      <c r="C1593" s="8" t="str">
        <f>"20190105330"</f>
        <v>20190105330</v>
      </c>
      <c r="D1593" s="9">
        <v>62</v>
      </c>
    </row>
    <row r="1594" ht="21.95" customHeight="1" spans="1:4">
      <c r="A1594" s="8" t="s">
        <v>32</v>
      </c>
      <c r="B1594" s="8" t="s">
        <v>35</v>
      </c>
      <c r="C1594" s="8" t="str">
        <f>"20190105401"</f>
        <v>20190105401</v>
      </c>
      <c r="D1594" s="9">
        <v>61.5</v>
      </c>
    </row>
    <row r="1595" ht="21.95" customHeight="1" spans="1:4">
      <c r="A1595" s="8" t="s">
        <v>32</v>
      </c>
      <c r="B1595" s="8" t="s">
        <v>35</v>
      </c>
      <c r="C1595" s="8" t="str">
        <f>"20190105402"</f>
        <v>20190105402</v>
      </c>
      <c r="D1595" s="9">
        <v>70</v>
      </c>
    </row>
    <row r="1596" ht="21.95" customHeight="1" spans="1:4">
      <c r="A1596" s="8" t="s">
        <v>32</v>
      </c>
      <c r="B1596" s="8" t="s">
        <v>35</v>
      </c>
      <c r="C1596" s="8" t="str">
        <f>"20190105403"</f>
        <v>20190105403</v>
      </c>
      <c r="D1596" s="9">
        <v>69</v>
      </c>
    </row>
    <row r="1597" ht="21.95" customHeight="1" spans="1:4">
      <c r="A1597" s="8" t="s">
        <v>32</v>
      </c>
      <c r="B1597" s="8" t="s">
        <v>35</v>
      </c>
      <c r="C1597" s="8" t="str">
        <f>"20190105404"</f>
        <v>20190105404</v>
      </c>
      <c r="D1597" s="9">
        <v>57</v>
      </c>
    </row>
    <row r="1598" ht="21.95" customHeight="1" spans="1:4">
      <c r="A1598" s="8" t="s">
        <v>32</v>
      </c>
      <c r="B1598" s="8" t="s">
        <v>35</v>
      </c>
      <c r="C1598" s="8" t="str">
        <f>"20190105405"</f>
        <v>20190105405</v>
      </c>
      <c r="D1598" s="9">
        <v>51</v>
      </c>
    </row>
    <row r="1599" ht="21.95" customHeight="1" spans="1:4">
      <c r="A1599" s="8" t="s">
        <v>32</v>
      </c>
      <c r="B1599" s="8" t="s">
        <v>35</v>
      </c>
      <c r="C1599" s="8" t="str">
        <f>"20190105406"</f>
        <v>20190105406</v>
      </c>
      <c r="D1599" s="9" t="s">
        <v>10</v>
      </c>
    </row>
    <row r="1600" ht="21.95" customHeight="1" spans="1:4">
      <c r="A1600" s="8" t="s">
        <v>32</v>
      </c>
      <c r="B1600" s="8" t="s">
        <v>35</v>
      </c>
      <c r="C1600" s="8" t="str">
        <f>"20190105407"</f>
        <v>20190105407</v>
      </c>
      <c r="D1600" s="9" t="s">
        <v>10</v>
      </c>
    </row>
    <row r="1601" ht="21.95" customHeight="1" spans="1:4">
      <c r="A1601" s="8" t="s">
        <v>32</v>
      </c>
      <c r="B1601" s="8" t="s">
        <v>35</v>
      </c>
      <c r="C1601" s="8" t="str">
        <f>"20190105408"</f>
        <v>20190105408</v>
      </c>
      <c r="D1601" s="9">
        <v>71</v>
      </c>
    </row>
    <row r="1602" ht="21.95" customHeight="1" spans="1:4">
      <c r="A1602" s="8" t="s">
        <v>32</v>
      </c>
      <c r="B1602" s="8" t="s">
        <v>35</v>
      </c>
      <c r="C1602" s="8" t="str">
        <f>"20190105409"</f>
        <v>20190105409</v>
      </c>
      <c r="D1602" s="9">
        <v>59</v>
      </c>
    </row>
    <row r="1603" ht="21.95" customHeight="1" spans="1:4">
      <c r="A1603" s="8" t="s">
        <v>32</v>
      </c>
      <c r="B1603" s="8" t="s">
        <v>35</v>
      </c>
      <c r="C1603" s="8" t="str">
        <f>"20190105410"</f>
        <v>20190105410</v>
      </c>
      <c r="D1603" s="9">
        <v>58</v>
      </c>
    </row>
    <row r="1604" ht="21.95" customHeight="1" spans="1:4">
      <c r="A1604" s="8" t="s">
        <v>32</v>
      </c>
      <c r="B1604" s="8" t="s">
        <v>35</v>
      </c>
      <c r="C1604" s="8" t="str">
        <f>"20190105411"</f>
        <v>20190105411</v>
      </c>
      <c r="D1604" s="9">
        <v>74</v>
      </c>
    </row>
    <row r="1605" ht="21.95" customHeight="1" spans="1:4">
      <c r="A1605" s="8" t="s">
        <v>32</v>
      </c>
      <c r="B1605" s="8" t="s">
        <v>35</v>
      </c>
      <c r="C1605" s="8" t="str">
        <f>"20190105412"</f>
        <v>20190105412</v>
      </c>
      <c r="D1605" s="9">
        <v>68.5</v>
      </c>
    </row>
    <row r="1606" ht="21.95" customHeight="1" spans="1:4">
      <c r="A1606" s="8" t="s">
        <v>32</v>
      </c>
      <c r="B1606" s="8" t="s">
        <v>35</v>
      </c>
      <c r="C1606" s="8" t="str">
        <f>"20190105413"</f>
        <v>20190105413</v>
      </c>
      <c r="D1606" s="9">
        <v>61</v>
      </c>
    </row>
    <row r="1607" ht="21.95" customHeight="1" spans="1:4">
      <c r="A1607" s="8" t="s">
        <v>32</v>
      </c>
      <c r="B1607" s="8" t="s">
        <v>35</v>
      </c>
      <c r="C1607" s="8" t="str">
        <f>"20190105414"</f>
        <v>20190105414</v>
      </c>
      <c r="D1607" s="9">
        <v>65</v>
      </c>
    </row>
    <row r="1608" ht="21.95" customHeight="1" spans="1:4">
      <c r="A1608" s="8" t="s">
        <v>32</v>
      </c>
      <c r="B1608" s="8" t="s">
        <v>35</v>
      </c>
      <c r="C1608" s="8" t="str">
        <f>"20190105415"</f>
        <v>20190105415</v>
      </c>
      <c r="D1608" s="9">
        <v>68</v>
      </c>
    </row>
    <row r="1609" ht="21.95" customHeight="1" spans="1:4">
      <c r="A1609" s="8" t="s">
        <v>32</v>
      </c>
      <c r="B1609" s="8" t="s">
        <v>35</v>
      </c>
      <c r="C1609" s="8" t="str">
        <f>"20190105416"</f>
        <v>20190105416</v>
      </c>
      <c r="D1609" s="9">
        <v>72</v>
      </c>
    </row>
    <row r="1610" ht="21.95" customHeight="1" spans="1:4">
      <c r="A1610" s="8" t="s">
        <v>32</v>
      </c>
      <c r="B1610" s="8" t="s">
        <v>35</v>
      </c>
      <c r="C1610" s="8" t="str">
        <f>"20190105417"</f>
        <v>20190105417</v>
      </c>
      <c r="D1610" s="9">
        <v>68.5</v>
      </c>
    </row>
    <row r="1611" ht="21.95" customHeight="1" spans="1:4">
      <c r="A1611" s="8" t="s">
        <v>32</v>
      </c>
      <c r="B1611" s="8" t="s">
        <v>35</v>
      </c>
      <c r="C1611" s="8" t="str">
        <f>"20190105418"</f>
        <v>20190105418</v>
      </c>
      <c r="D1611" s="9">
        <v>72</v>
      </c>
    </row>
    <row r="1612" ht="21.95" customHeight="1" spans="1:4">
      <c r="A1612" s="8" t="s">
        <v>32</v>
      </c>
      <c r="B1612" s="8" t="s">
        <v>35</v>
      </c>
      <c r="C1612" s="8" t="str">
        <f>"20190105419"</f>
        <v>20190105419</v>
      </c>
      <c r="D1612" s="9">
        <v>66.5</v>
      </c>
    </row>
    <row r="1613" ht="21.95" customHeight="1" spans="1:4">
      <c r="A1613" s="8" t="s">
        <v>32</v>
      </c>
      <c r="B1613" s="8" t="s">
        <v>35</v>
      </c>
      <c r="C1613" s="8" t="str">
        <f>"20190105420"</f>
        <v>20190105420</v>
      </c>
      <c r="D1613" s="9">
        <v>69</v>
      </c>
    </row>
    <row r="1614" ht="21.95" customHeight="1" spans="1:4">
      <c r="A1614" s="8" t="s">
        <v>32</v>
      </c>
      <c r="B1614" s="8" t="s">
        <v>35</v>
      </c>
      <c r="C1614" s="8" t="str">
        <f>"20190105421"</f>
        <v>20190105421</v>
      </c>
      <c r="D1614" s="9">
        <v>68.5</v>
      </c>
    </row>
    <row r="1615" ht="21.95" customHeight="1" spans="1:4">
      <c r="A1615" s="8" t="s">
        <v>32</v>
      </c>
      <c r="B1615" s="8" t="s">
        <v>35</v>
      </c>
      <c r="C1615" s="8" t="str">
        <f>"20190105422"</f>
        <v>20190105422</v>
      </c>
      <c r="D1615" s="9">
        <v>67</v>
      </c>
    </row>
    <row r="1616" ht="21.95" customHeight="1" spans="1:4">
      <c r="A1616" s="8" t="s">
        <v>32</v>
      </c>
      <c r="B1616" s="8" t="s">
        <v>35</v>
      </c>
      <c r="C1616" s="8" t="str">
        <f>"20190105423"</f>
        <v>20190105423</v>
      </c>
      <c r="D1616" s="9">
        <v>64.5</v>
      </c>
    </row>
    <row r="1617" ht="21.95" customHeight="1" spans="1:4">
      <c r="A1617" s="8" t="s">
        <v>32</v>
      </c>
      <c r="B1617" s="8" t="s">
        <v>35</v>
      </c>
      <c r="C1617" s="8" t="str">
        <f>"20190105424"</f>
        <v>20190105424</v>
      </c>
      <c r="D1617" s="9" t="s">
        <v>10</v>
      </c>
    </row>
    <row r="1618" ht="21.95" customHeight="1" spans="1:4">
      <c r="A1618" s="8" t="s">
        <v>32</v>
      </c>
      <c r="B1618" s="8" t="s">
        <v>35</v>
      </c>
      <c r="C1618" s="8" t="str">
        <f>"20190105425"</f>
        <v>20190105425</v>
      </c>
      <c r="D1618" s="9">
        <v>72</v>
      </c>
    </row>
    <row r="1619" ht="21.95" customHeight="1" spans="1:4">
      <c r="A1619" s="8" t="s">
        <v>32</v>
      </c>
      <c r="B1619" s="8" t="s">
        <v>35</v>
      </c>
      <c r="C1619" s="8" t="str">
        <f>"20190105426"</f>
        <v>20190105426</v>
      </c>
      <c r="D1619" s="9">
        <v>55</v>
      </c>
    </row>
    <row r="1620" ht="21.95" customHeight="1" spans="1:4">
      <c r="A1620" s="8" t="s">
        <v>32</v>
      </c>
      <c r="B1620" s="8" t="s">
        <v>35</v>
      </c>
      <c r="C1620" s="8" t="str">
        <f>"20190105427"</f>
        <v>20190105427</v>
      </c>
      <c r="D1620" s="9">
        <v>58</v>
      </c>
    </row>
    <row r="1621" ht="21.95" customHeight="1" spans="1:4">
      <c r="A1621" s="8" t="s">
        <v>32</v>
      </c>
      <c r="B1621" s="8" t="s">
        <v>35</v>
      </c>
      <c r="C1621" s="8" t="str">
        <f>"20190105428"</f>
        <v>20190105428</v>
      </c>
      <c r="D1621" s="9">
        <v>59</v>
      </c>
    </row>
    <row r="1622" ht="21.95" customHeight="1" spans="1:4">
      <c r="A1622" s="8" t="s">
        <v>32</v>
      </c>
      <c r="B1622" s="8" t="s">
        <v>35</v>
      </c>
      <c r="C1622" s="8" t="str">
        <f>"20190105429"</f>
        <v>20190105429</v>
      </c>
      <c r="D1622" s="9">
        <v>67</v>
      </c>
    </row>
    <row r="1623" ht="21.95" customHeight="1" spans="1:4">
      <c r="A1623" s="8" t="s">
        <v>32</v>
      </c>
      <c r="B1623" s="8" t="s">
        <v>35</v>
      </c>
      <c r="C1623" s="8" t="str">
        <f>"20190105430"</f>
        <v>20190105430</v>
      </c>
      <c r="D1623" s="9">
        <v>64.5</v>
      </c>
    </row>
    <row r="1624" ht="21.95" customHeight="1" spans="1:4">
      <c r="A1624" s="8" t="s">
        <v>32</v>
      </c>
      <c r="B1624" s="8" t="s">
        <v>35</v>
      </c>
      <c r="C1624" s="8" t="str">
        <f>"20190105501"</f>
        <v>20190105501</v>
      </c>
      <c r="D1624" s="9">
        <v>69</v>
      </c>
    </row>
    <row r="1625" ht="21.95" customHeight="1" spans="1:4">
      <c r="A1625" s="8" t="s">
        <v>32</v>
      </c>
      <c r="B1625" s="8" t="s">
        <v>35</v>
      </c>
      <c r="C1625" s="8" t="str">
        <f>"20190105502"</f>
        <v>20190105502</v>
      </c>
      <c r="D1625" s="9">
        <v>57.5</v>
      </c>
    </row>
    <row r="1626" ht="21.95" customHeight="1" spans="1:4">
      <c r="A1626" s="8" t="s">
        <v>32</v>
      </c>
      <c r="B1626" s="8" t="s">
        <v>35</v>
      </c>
      <c r="C1626" s="8" t="str">
        <f>"20190105503"</f>
        <v>20190105503</v>
      </c>
      <c r="D1626" s="9">
        <v>64.5</v>
      </c>
    </row>
    <row r="1627" ht="21.95" customHeight="1" spans="1:4">
      <c r="A1627" s="8" t="s">
        <v>32</v>
      </c>
      <c r="B1627" s="8" t="s">
        <v>35</v>
      </c>
      <c r="C1627" s="8" t="str">
        <f>"20190105504"</f>
        <v>20190105504</v>
      </c>
      <c r="D1627" s="9" t="s">
        <v>10</v>
      </c>
    </row>
    <row r="1628" ht="21.95" customHeight="1" spans="1:4">
      <c r="A1628" s="8" t="s">
        <v>32</v>
      </c>
      <c r="B1628" s="8" t="s">
        <v>35</v>
      </c>
      <c r="C1628" s="8" t="str">
        <f>"20190105505"</f>
        <v>20190105505</v>
      </c>
      <c r="D1628" s="9">
        <v>51.5</v>
      </c>
    </row>
    <row r="1629" ht="21.95" customHeight="1" spans="1:4">
      <c r="A1629" s="8" t="s">
        <v>32</v>
      </c>
      <c r="B1629" s="8" t="s">
        <v>35</v>
      </c>
      <c r="C1629" s="8" t="str">
        <f>"20190105506"</f>
        <v>20190105506</v>
      </c>
      <c r="D1629" s="9">
        <v>47</v>
      </c>
    </row>
    <row r="1630" ht="21.95" customHeight="1" spans="1:4">
      <c r="A1630" s="8" t="s">
        <v>32</v>
      </c>
      <c r="B1630" s="8" t="s">
        <v>35</v>
      </c>
      <c r="C1630" s="8" t="str">
        <f>"20190105507"</f>
        <v>20190105507</v>
      </c>
      <c r="D1630" s="9">
        <v>68.5</v>
      </c>
    </row>
    <row r="1631" ht="21.95" customHeight="1" spans="1:4">
      <c r="A1631" s="8" t="s">
        <v>32</v>
      </c>
      <c r="B1631" s="8" t="s">
        <v>35</v>
      </c>
      <c r="C1631" s="8" t="str">
        <f>"20190105508"</f>
        <v>20190105508</v>
      </c>
      <c r="D1631" s="9">
        <v>57.5</v>
      </c>
    </row>
    <row r="1632" ht="21.95" customHeight="1" spans="1:4">
      <c r="A1632" s="8" t="s">
        <v>32</v>
      </c>
      <c r="B1632" s="8" t="s">
        <v>35</v>
      </c>
      <c r="C1632" s="8" t="str">
        <f>"20190105509"</f>
        <v>20190105509</v>
      </c>
      <c r="D1632" s="9">
        <v>51</v>
      </c>
    </row>
    <row r="1633" ht="21.95" customHeight="1" spans="1:4">
      <c r="A1633" s="8" t="s">
        <v>32</v>
      </c>
      <c r="B1633" s="8" t="s">
        <v>35</v>
      </c>
      <c r="C1633" s="8" t="str">
        <f>"20190105510"</f>
        <v>20190105510</v>
      </c>
      <c r="D1633" s="9">
        <v>67</v>
      </c>
    </row>
    <row r="1634" ht="21.95" customHeight="1" spans="1:4">
      <c r="A1634" s="8" t="s">
        <v>32</v>
      </c>
      <c r="B1634" s="8" t="s">
        <v>35</v>
      </c>
      <c r="C1634" s="8" t="str">
        <f>"20190105511"</f>
        <v>20190105511</v>
      </c>
      <c r="D1634" s="9">
        <v>65.5</v>
      </c>
    </row>
    <row r="1635" ht="21.95" customHeight="1" spans="1:4">
      <c r="A1635" s="8" t="s">
        <v>32</v>
      </c>
      <c r="B1635" s="8" t="s">
        <v>35</v>
      </c>
      <c r="C1635" s="8" t="str">
        <f>"20190105512"</f>
        <v>20190105512</v>
      </c>
      <c r="D1635" s="9">
        <v>68.5</v>
      </c>
    </row>
    <row r="1636" ht="21.95" customHeight="1" spans="1:4">
      <c r="A1636" s="8" t="s">
        <v>32</v>
      </c>
      <c r="B1636" s="8" t="s">
        <v>35</v>
      </c>
      <c r="C1636" s="8" t="str">
        <f>"20190105513"</f>
        <v>20190105513</v>
      </c>
      <c r="D1636" s="9">
        <v>69</v>
      </c>
    </row>
    <row r="1637" ht="21.95" customHeight="1" spans="1:4">
      <c r="A1637" s="8" t="s">
        <v>32</v>
      </c>
      <c r="B1637" s="8" t="s">
        <v>35</v>
      </c>
      <c r="C1637" s="8" t="str">
        <f>"20190105514"</f>
        <v>20190105514</v>
      </c>
      <c r="D1637" s="9">
        <v>71.5</v>
      </c>
    </row>
    <row r="1638" ht="21.95" customHeight="1" spans="1:4">
      <c r="A1638" s="8" t="s">
        <v>32</v>
      </c>
      <c r="B1638" s="8" t="s">
        <v>35</v>
      </c>
      <c r="C1638" s="8" t="str">
        <f>"20190105515"</f>
        <v>20190105515</v>
      </c>
      <c r="D1638" s="9">
        <v>67.5</v>
      </c>
    </row>
    <row r="1639" ht="21.95" customHeight="1" spans="1:4">
      <c r="A1639" s="8" t="s">
        <v>32</v>
      </c>
      <c r="B1639" s="8" t="s">
        <v>35</v>
      </c>
      <c r="C1639" s="8" t="str">
        <f>"20190105516"</f>
        <v>20190105516</v>
      </c>
      <c r="D1639" s="9">
        <v>67</v>
      </c>
    </row>
    <row r="1640" ht="21.95" customHeight="1" spans="1:4">
      <c r="A1640" s="8" t="s">
        <v>32</v>
      </c>
      <c r="B1640" s="8" t="s">
        <v>35</v>
      </c>
      <c r="C1640" s="8" t="str">
        <f>"20190105517"</f>
        <v>20190105517</v>
      </c>
      <c r="D1640" s="9">
        <v>68.5</v>
      </c>
    </row>
    <row r="1641" ht="21.95" customHeight="1" spans="1:4">
      <c r="A1641" s="8" t="s">
        <v>32</v>
      </c>
      <c r="B1641" s="8" t="s">
        <v>35</v>
      </c>
      <c r="C1641" s="8" t="str">
        <f>"20190105518"</f>
        <v>20190105518</v>
      </c>
      <c r="D1641" s="9">
        <v>65</v>
      </c>
    </row>
    <row r="1642" ht="21.95" customHeight="1" spans="1:4">
      <c r="A1642" s="8" t="s">
        <v>32</v>
      </c>
      <c r="B1642" s="8" t="s">
        <v>35</v>
      </c>
      <c r="C1642" s="8" t="str">
        <f>"20190105519"</f>
        <v>20190105519</v>
      </c>
      <c r="D1642" s="9">
        <v>72</v>
      </c>
    </row>
    <row r="1643" ht="21.95" customHeight="1" spans="1:5">
      <c r="A1643" s="8" t="s">
        <v>32</v>
      </c>
      <c r="B1643" s="8" t="s">
        <v>35</v>
      </c>
      <c r="C1643" s="8" t="str">
        <f>"20190105520"</f>
        <v>20190105520</v>
      </c>
      <c r="D1643" s="9">
        <v>75</v>
      </c>
      <c r="E1643" s="2" t="s">
        <v>9</v>
      </c>
    </row>
    <row r="1644" ht="21.95" customHeight="1" spans="1:4">
      <c r="A1644" s="8" t="s">
        <v>32</v>
      </c>
      <c r="B1644" s="8" t="s">
        <v>35</v>
      </c>
      <c r="C1644" s="8" t="str">
        <f>"20190105521"</f>
        <v>20190105521</v>
      </c>
      <c r="D1644" s="9">
        <v>64.5</v>
      </c>
    </row>
    <row r="1645" ht="21.95" customHeight="1" spans="1:4">
      <c r="A1645" s="8" t="s">
        <v>32</v>
      </c>
      <c r="B1645" s="8" t="s">
        <v>35</v>
      </c>
      <c r="C1645" s="8" t="str">
        <f>"20190105522"</f>
        <v>20190105522</v>
      </c>
      <c r="D1645" s="9">
        <v>63.5</v>
      </c>
    </row>
    <row r="1646" ht="21.95" customHeight="1" spans="1:4">
      <c r="A1646" s="8" t="s">
        <v>32</v>
      </c>
      <c r="B1646" s="8" t="s">
        <v>35</v>
      </c>
      <c r="C1646" s="8" t="str">
        <f>"20190105523"</f>
        <v>20190105523</v>
      </c>
      <c r="D1646" s="9">
        <v>72.5</v>
      </c>
    </row>
    <row r="1647" ht="21.95" customHeight="1" spans="1:4">
      <c r="A1647" s="8" t="s">
        <v>32</v>
      </c>
      <c r="B1647" s="8" t="s">
        <v>35</v>
      </c>
      <c r="C1647" s="8" t="str">
        <f>"20190105524"</f>
        <v>20190105524</v>
      </c>
      <c r="D1647" s="9">
        <v>64.5</v>
      </c>
    </row>
    <row r="1648" ht="21.95" customHeight="1" spans="1:4">
      <c r="A1648" s="8" t="s">
        <v>32</v>
      </c>
      <c r="B1648" s="8" t="s">
        <v>35</v>
      </c>
      <c r="C1648" s="8" t="str">
        <f>"20190105525"</f>
        <v>20190105525</v>
      </c>
      <c r="D1648" s="9">
        <v>64.5</v>
      </c>
    </row>
    <row r="1649" ht="21.95" customHeight="1" spans="1:4">
      <c r="A1649" s="8" t="s">
        <v>32</v>
      </c>
      <c r="B1649" s="8" t="s">
        <v>35</v>
      </c>
      <c r="C1649" s="8" t="str">
        <f>"20190105526"</f>
        <v>20190105526</v>
      </c>
      <c r="D1649" s="9">
        <v>58.5</v>
      </c>
    </row>
    <row r="1650" ht="21.95" customHeight="1" spans="1:4">
      <c r="A1650" s="8" t="s">
        <v>32</v>
      </c>
      <c r="B1650" s="8" t="s">
        <v>35</v>
      </c>
      <c r="C1650" s="8" t="str">
        <f>"20190105527"</f>
        <v>20190105527</v>
      </c>
      <c r="D1650" s="9">
        <v>63.5</v>
      </c>
    </row>
    <row r="1651" ht="21.95" customHeight="1" spans="1:4">
      <c r="A1651" s="8" t="s">
        <v>32</v>
      </c>
      <c r="B1651" s="8" t="s">
        <v>35</v>
      </c>
      <c r="C1651" s="8" t="str">
        <f>"20190105528"</f>
        <v>20190105528</v>
      </c>
      <c r="D1651" s="9">
        <v>66.5</v>
      </c>
    </row>
    <row r="1652" ht="21.95" customHeight="1" spans="1:4">
      <c r="A1652" s="8" t="s">
        <v>32</v>
      </c>
      <c r="B1652" s="8" t="s">
        <v>35</v>
      </c>
      <c r="C1652" s="8" t="str">
        <f>"20190105529"</f>
        <v>20190105529</v>
      </c>
      <c r="D1652" s="9" t="s">
        <v>10</v>
      </c>
    </row>
    <row r="1653" ht="21.95" customHeight="1" spans="1:4">
      <c r="A1653" s="8" t="s">
        <v>32</v>
      </c>
      <c r="B1653" s="8" t="s">
        <v>35</v>
      </c>
      <c r="C1653" s="8" t="str">
        <f>"20190105530"</f>
        <v>20190105530</v>
      </c>
      <c r="D1653" s="9" t="s">
        <v>10</v>
      </c>
    </row>
    <row r="1654" ht="21.95" customHeight="1" spans="1:4">
      <c r="A1654" s="8" t="s">
        <v>32</v>
      </c>
      <c r="B1654" s="8" t="s">
        <v>35</v>
      </c>
      <c r="C1654" s="8" t="str">
        <f>"20190105601"</f>
        <v>20190105601</v>
      </c>
      <c r="D1654" s="9">
        <v>49</v>
      </c>
    </row>
    <row r="1655" ht="21.95" customHeight="1" spans="1:4">
      <c r="A1655" s="8" t="s">
        <v>32</v>
      </c>
      <c r="B1655" s="8" t="s">
        <v>35</v>
      </c>
      <c r="C1655" s="8" t="str">
        <f>"20190105602"</f>
        <v>20190105602</v>
      </c>
      <c r="D1655" s="9">
        <v>62.5</v>
      </c>
    </row>
    <row r="1656" ht="21.95" customHeight="1" spans="1:4">
      <c r="A1656" s="8" t="s">
        <v>32</v>
      </c>
      <c r="B1656" s="8" t="s">
        <v>35</v>
      </c>
      <c r="C1656" s="8" t="str">
        <f>"20190105603"</f>
        <v>20190105603</v>
      </c>
      <c r="D1656" s="9">
        <v>66.5</v>
      </c>
    </row>
    <row r="1657" ht="21.95" customHeight="1" spans="1:4">
      <c r="A1657" s="8" t="s">
        <v>32</v>
      </c>
      <c r="B1657" s="8" t="s">
        <v>35</v>
      </c>
      <c r="C1657" s="8" t="str">
        <f>"20190105604"</f>
        <v>20190105604</v>
      </c>
      <c r="D1657" s="9">
        <v>54</v>
      </c>
    </row>
    <row r="1658" ht="21.95" customHeight="1" spans="1:4">
      <c r="A1658" s="8" t="s">
        <v>32</v>
      </c>
      <c r="B1658" s="8" t="s">
        <v>35</v>
      </c>
      <c r="C1658" s="8" t="str">
        <f>"20190105605"</f>
        <v>20190105605</v>
      </c>
      <c r="D1658" s="9">
        <v>63.5</v>
      </c>
    </row>
    <row r="1659" ht="21.95" customHeight="1" spans="1:4">
      <c r="A1659" s="8" t="s">
        <v>32</v>
      </c>
      <c r="B1659" s="8" t="s">
        <v>35</v>
      </c>
      <c r="C1659" s="8" t="str">
        <f>"20190105606"</f>
        <v>20190105606</v>
      </c>
      <c r="D1659" s="9">
        <v>63.5</v>
      </c>
    </row>
    <row r="1660" ht="21.95" customHeight="1" spans="1:4">
      <c r="A1660" s="8" t="s">
        <v>32</v>
      </c>
      <c r="B1660" s="8" t="s">
        <v>35</v>
      </c>
      <c r="C1660" s="8" t="str">
        <f>"20190105607"</f>
        <v>20190105607</v>
      </c>
      <c r="D1660" s="9">
        <v>65.5</v>
      </c>
    </row>
    <row r="1661" ht="21.95" customHeight="1" spans="1:4">
      <c r="A1661" s="8" t="s">
        <v>32</v>
      </c>
      <c r="B1661" s="8" t="s">
        <v>35</v>
      </c>
      <c r="C1661" s="8" t="str">
        <f>"20190105608"</f>
        <v>20190105608</v>
      </c>
      <c r="D1661" s="9">
        <v>62.5</v>
      </c>
    </row>
    <row r="1662" ht="21.95" customHeight="1" spans="1:4">
      <c r="A1662" s="8" t="s">
        <v>32</v>
      </c>
      <c r="B1662" s="8" t="s">
        <v>35</v>
      </c>
      <c r="C1662" s="8" t="str">
        <f>"20190105609"</f>
        <v>20190105609</v>
      </c>
      <c r="D1662" s="9">
        <v>68.5</v>
      </c>
    </row>
    <row r="1663" ht="21.95" customHeight="1" spans="1:4">
      <c r="A1663" s="8" t="s">
        <v>32</v>
      </c>
      <c r="B1663" s="8" t="s">
        <v>35</v>
      </c>
      <c r="C1663" s="8" t="str">
        <f>"20190105610"</f>
        <v>20190105610</v>
      </c>
      <c r="D1663" s="9">
        <v>69.5</v>
      </c>
    </row>
    <row r="1664" ht="21.95" customHeight="1" spans="1:4">
      <c r="A1664" s="8" t="s">
        <v>32</v>
      </c>
      <c r="B1664" s="8" t="s">
        <v>35</v>
      </c>
      <c r="C1664" s="8" t="str">
        <f>"20190105611"</f>
        <v>20190105611</v>
      </c>
      <c r="D1664" s="9">
        <v>66</v>
      </c>
    </row>
    <row r="1665" ht="21.95" customHeight="1" spans="1:4">
      <c r="A1665" s="8" t="s">
        <v>32</v>
      </c>
      <c r="B1665" s="8" t="s">
        <v>35</v>
      </c>
      <c r="C1665" s="8" t="str">
        <f>"20190105612"</f>
        <v>20190105612</v>
      </c>
      <c r="D1665" s="9">
        <v>70</v>
      </c>
    </row>
    <row r="1666" ht="21.95" customHeight="1" spans="1:4">
      <c r="A1666" s="8" t="s">
        <v>32</v>
      </c>
      <c r="B1666" s="8" t="s">
        <v>35</v>
      </c>
      <c r="C1666" s="8" t="str">
        <f>"20190105613"</f>
        <v>20190105613</v>
      </c>
      <c r="D1666" s="9">
        <v>63</v>
      </c>
    </row>
    <row r="1667" ht="21.95" customHeight="1" spans="1:5">
      <c r="A1667" s="8" t="s">
        <v>32</v>
      </c>
      <c r="B1667" s="8" t="s">
        <v>35</v>
      </c>
      <c r="C1667" s="8" t="str">
        <f>"20190105614"</f>
        <v>20190105614</v>
      </c>
      <c r="D1667" s="9">
        <v>76.5</v>
      </c>
      <c r="E1667" s="2" t="s">
        <v>9</v>
      </c>
    </row>
    <row r="1668" ht="21.95" customHeight="1" spans="1:4">
      <c r="A1668" s="8" t="s">
        <v>32</v>
      </c>
      <c r="B1668" s="8" t="s">
        <v>35</v>
      </c>
      <c r="C1668" s="8" t="str">
        <f>"20190105615"</f>
        <v>20190105615</v>
      </c>
      <c r="D1668" s="9" t="s">
        <v>10</v>
      </c>
    </row>
    <row r="1669" ht="21.95" customHeight="1" spans="1:4">
      <c r="A1669" s="8" t="s">
        <v>32</v>
      </c>
      <c r="B1669" s="8" t="s">
        <v>35</v>
      </c>
      <c r="C1669" s="8" t="str">
        <f>"20190105616"</f>
        <v>20190105616</v>
      </c>
      <c r="D1669" s="9">
        <v>59.5</v>
      </c>
    </row>
    <row r="1670" ht="21.95" customHeight="1" spans="1:4">
      <c r="A1670" s="8" t="s">
        <v>32</v>
      </c>
      <c r="B1670" s="8" t="s">
        <v>35</v>
      </c>
      <c r="C1670" s="8" t="str">
        <f>"20190105617"</f>
        <v>20190105617</v>
      </c>
      <c r="D1670" s="9">
        <v>64</v>
      </c>
    </row>
    <row r="1671" ht="21.95" customHeight="1" spans="1:4">
      <c r="A1671" s="8" t="s">
        <v>32</v>
      </c>
      <c r="B1671" s="8" t="s">
        <v>35</v>
      </c>
      <c r="C1671" s="8" t="str">
        <f>"20190105618"</f>
        <v>20190105618</v>
      </c>
      <c r="D1671" s="9">
        <v>68</v>
      </c>
    </row>
    <row r="1672" ht="21.95" customHeight="1" spans="1:4">
      <c r="A1672" s="8" t="s">
        <v>32</v>
      </c>
      <c r="B1672" s="8" t="s">
        <v>35</v>
      </c>
      <c r="C1672" s="8" t="str">
        <f>"20190105619"</f>
        <v>20190105619</v>
      </c>
      <c r="D1672" s="9">
        <v>62.5</v>
      </c>
    </row>
    <row r="1673" ht="21.95" customHeight="1" spans="1:4">
      <c r="A1673" s="8" t="s">
        <v>32</v>
      </c>
      <c r="B1673" s="8" t="s">
        <v>35</v>
      </c>
      <c r="C1673" s="8" t="str">
        <f>"20190105620"</f>
        <v>20190105620</v>
      </c>
      <c r="D1673" s="9">
        <v>66</v>
      </c>
    </row>
    <row r="1674" ht="21.95" customHeight="1" spans="1:4">
      <c r="A1674" s="8" t="s">
        <v>32</v>
      </c>
      <c r="B1674" s="8" t="s">
        <v>35</v>
      </c>
      <c r="C1674" s="8" t="str">
        <f>"20190105621"</f>
        <v>20190105621</v>
      </c>
      <c r="D1674" s="9">
        <v>61</v>
      </c>
    </row>
    <row r="1675" ht="21.95" customHeight="1" spans="1:4">
      <c r="A1675" s="8" t="s">
        <v>32</v>
      </c>
      <c r="B1675" s="8" t="s">
        <v>35</v>
      </c>
      <c r="C1675" s="8" t="str">
        <f>"20190105622"</f>
        <v>20190105622</v>
      </c>
      <c r="D1675" s="9">
        <v>54.5</v>
      </c>
    </row>
    <row r="1676" ht="21.95" customHeight="1" spans="1:4">
      <c r="A1676" s="8" t="s">
        <v>32</v>
      </c>
      <c r="B1676" s="8" t="s">
        <v>35</v>
      </c>
      <c r="C1676" s="8" t="str">
        <f>"20190105623"</f>
        <v>20190105623</v>
      </c>
      <c r="D1676" s="9">
        <v>59</v>
      </c>
    </row>
    <row r="1677" ht="21.95" customHeight="1" spans="1:4">
      <c r="A1677" s="8" t="s">
        <v>32</v>
      </c>
      <c r="B1677" s="8" t="s">
        <v>35</v>
      </c>
      <c r="C1677" s="8" t="str">
        <f>"20190105624"</f>
        <v>20190105624</v>
      </c>
      <c r="D1677" s="9">
        <v>62.5</v>
      </c>
    </row>
    <row r="1678" ht="21.95" customHeight="1" spans="1:4">
      <c r="A1678" s="8" t="s">
        <v>32</v>
      </c>
      <c r="B1678" s="8" t="s">
        <v>35</v>
      </c>
      <c r="C1678" s="8" t="str">
        <f>"20190105625"</f>
        <v>20190105625</v>
      </c>
      <c r="D1678" s="9">
        <v>63</v>
      </c>
    </row>
    <row r="1679" ht="21.95" customHeight="1" spans="1:4">
      <c r="A1679" s="8" t="s">
        <v>32</v>
      </c>
      <c r="B1679" s="8" t="s">
        <v>35</v>
      </c>
      <c r="C1679" s="8" t="str">
        <f>"20190105626"</f>
        <v>20190105626</v>
      </c>
      <c r="D1679" s="9">
        <v>69</v>
      </c>
    </row>
    <row r="1680" ht="21.95" customHeight="1" spans="1:4">
      <c r="A1680" s="8" t="s">
        <v>32</v>
      </c>
      <c r="B1680" s="8" t="s">
        <v>35</v>
      </c>
      <c r="C1680" s="8" t="str">
        <f>"20190105627"</f>
        <v>20190105627</v>
      </c>
      <c r="D1680" s="9">
        <v>74</v>
      </c>
    </row>
    <row r="1681" ht="21.95" customHeight="1" spans="1:5">
      <c r="A1681" s="8" t="s">
        <v>32</v>
      </c>
      <c r="B1681" s="8" t="s">
        <v>35</v>
      </c>
      <c r="C1681" s="8" t="str">
        <f>"20190105628"</f>
        <v>20190105628</v>
      </c>
      <c r="D1681" s="9">
        <v>78</v>
      </c>
      <c r="E1681" s="2" t="s">
        <v>9</v>
      </c>
    </row>
    <row r="1682" ht="21.95" customHeight="1" spans="1:4">
      <c r="A1682" s="8" t="s">
        <v>32</v>
      </c>
      <c r="B1682" s="8" t="s">
        <v>35</v>
      </c>
      <c r="C1682" s="8" t="str">
        <f>"20190105629"</f>
        <v>20190105629</v>
      </c>
      <c r="D1682" s="9">
        <v>65.5</v>
      </c>
    </row>
    <row r="1683" ht="21.95" customHeight="1" spans="1:5">
      <c r="A1683" s="8" t="s">
        <v>32</v>
      </c>
      <c r="B1683" s="8" t="s">
        <v>35</v>
      </c>
      <c r="C1683" s="8" t="str">
        <f>"20190105630"</f>
        <v>20190105630</v>
      </c>
      <c r="D1683" s="9">
        <v>75.5</v>
      </c>
      <c r="E1683" s="2" t="s">
        <v>9</v>
      </c>
    </row>
    <row r="1684" ht="21.95" customHeight="1" spans="1:4">
      <c r="A1684" s="8" t="s">
        <v>32</v>
      </c>
      <c r="B1684" s="8" t="s">
        <v>35</v>
      </c>
      <c r="C1684" s="8" t="str">
        <f>"20190105701"</f>
        <v>20190105701</v>
      </c>
      <c r="D1684" s="9">
        <v>60.5</v>
      </c>
    </row>
    <row r="1685" ht="21.95" customHeight="1" spans="1:4">
      <c r="A1685" s="8" t="s">
        <v>32</v>
      </c>
      <c r="B1685" s="8" t="s">
        <v>35</v>
      </c>
      <c r="C1685" s="8" t="str">
        <f>"20190105702"</f>
        <v>20190105702</v>
      </c>
      <c r="D1685" s="9">
        <v>59.5</v>
      </c>
    </row>
    <row r="1686" ht="21.95" customHeight="1" spans="1:4">
      <c r="A1686" s="8" t="s">
        <v>32</v>
      </c>
      <c r="B1686" s="8" t="s">
        <v>35</v>
      </c>
      <c r="C1686" s="8" t="str">
        <f>"20190105703"</f>
        <v>20190105703</v>
      </c>
      <c r="D1686" s="9">
        <v>56.5</v>
      </c>
    </row>
    <row r="1687" ht="21.95" customHeight="1" spans="1:4">
      <c r="A1687" s="8" t="s">
        <v>32</v>
      </c>
      <c r="B1687" s="8" t="s">
        <v>35</v>
      </c>
      <c r="C1687" s="8" t="str">
        <f>"20190105704"</f>
        <v>20190105704</v>
      </c>
      <c r="D1687" s="9">
        <v>67</v>
      </c>
    </row>
    <row r="1688" ht="21.95" customHeight="1" spans="1:4">
      <c r="A1688" s="8" t="s">
        <v>32</v>
      </c>
      <c r="B1688" s="8" t="s">
        <v>35</v>
      </c>
      <c r="C1688" s="8" t="str">
        <f>"20190105705"</f>
        <v>20190105705</v>
      </c>
      <c r="D1688" s="9">
        <v>67</v>
      </c>
    </row>
    <row r="1689" ht="21.95" customHeight="1" spans="1:4">
      <c r="A1689" s="8" t="s">
        <v>32</v>
      </c>
      <c r="B1689" s="8" t="s">
        <v>35</v>
      </c>
      <c r="C1689" s="8" t="str">
        <f>"20190105706"</f>
        <v>20190105706</v>
      </c>
      <c r="D1689" s="9">
        <v>57.5</v>
      </c>
    </row>
    <row r="1690" ht="21.95" customHeight="1" spans="1:4">
      <c r="A1690" s="8" t="s">
        <v>32</v>
      </c>
      <c r="B1690" s="8" t="s">
        <v>35</v>
      </c>
      <c r="C1690" s="8" t="str">
        <f>"20190105707"</f>
        <v>20190105707</v>
      </c>
      <c r="D1690" s="9">
        <v>56.5</v>
      </c>
    </row>
    <row r="1691" ht="21.95" customHeight="1" spans="1:4">
      <c r="A1691" s="8" t="s">
        <v>32</v>
      </c>
      <c r="B1691" s="8" t="s">
        <v>35</v>
      </c>
      <c r="C1691" s="8" t="str">
        <f>"20190105708"</f>
        <v>20190105708</v>
      </c>
      <c r="D1691" s="9">
        <v>54</v>
      </c>
    </row>
    <row r="1692" ht="21.95" customHeight="1" spans="1:4">
      <c r="A1692" s="8" t="s">
        <v>32</v>
      </c>
      <c r="B1692" s="8" t="s">
        <v>35</v>
      </c>
      <c r="C1692" s="8" t="str">
        <f>"20190105709"</f>
        <v>20190105709</v>
      </c>
      <c r="D1692" s="9">
        <v>63.5</v>
      </c>
    </row>
    <row r="1693" ht="21.95" customHeight="1" spans="1:4">
      <c r="A1693" s="8" t="s">
        <v>32</v>
      </c>
      <c r="B1693" s="8" t="s">
        <v>35</v>
      </c>
      <c r="C1693" s="8" t="str">
        <f>"20190105710"</f>
        <v>20190105710</v>
      </c>
      <c r="D1693" s="9">
        <v>59.5</v>
      </c>
    </row>
    <row r="1694" ht="21.95" customHeight="1" spans="1:4">
      <c r="A1694" s="8" t="s">
        <v>32</v>
      </c>
      <c r="B1694" s="8" t="s">
        <v>35</v>
      </c>
      <c r="C1694" s="8" t="str">
        <f>"20190105711"</f>
        <v>20190105711</v>
      </c>
      <c r="D1694" s="9">
        <v>61</v>
      </c>
    </row>
    <row r="1695" ht="21.95" customHeight="1" spans="1:4">
      <c r="A1695" s="8" t="s">
        <v>32</v>
      </c>
      <c r="B1695" s="8" t="s">
        <v>35</v>
      </c>
      <c r="C1695" s="8" t="str">
        <f>"20190105712"</f>
        <v>20190105712</v>
      </c>
      <c r="D1695" s="9">
        <v>74</v>
      </c>
    </row>
    <row r="1696" ht="21.95" customHeight="1" spans="1:4">
      <c r="A1696" s="8" t="s">
        <v>32</v>
      </c>
      <c r="B1696" s="8" t="s">
        <v>35</v>
      </c>
      <c r="C1696" s="8" t="str">
        <f>"20190105713"</f>
        <v>20190105713</v>
      </c>
      <c r="D1696" s="9">
        <v>68</v>
      </c>
    </row>
    <row r="1697" ht="21.95" customHeight="1" spans="1:4">
      <c r="A1697" s="8" t="s">
        <v>32</v>
      </c>
      <c r="B1697" s="8" t="s">
        <v>35</v>
      </c>
      <c r="C1697" s="8" t="str">
        <f>"20190105714"</f>
        <v>20190105714</v>
      </c>
      <c r="D1697" s="9">
        <v>55.5</v>
      </c>
    </row>
    <row r="1698" ht="21.95" customHeight="1" spans="1:4">
      <c r="A1698" s="8" t="s">
        <v>32</v>
      </c>
      <c r="B1698" s="8" t="s">
        <v>35</v>
      </c>
      <c r="C1698" s="8" t="str">
        <f>"20190105715"</f>
        <v>20190105715</v>
      </c>
      <c r="D1698" s="9">
        <v>61.5</v>
      </c>
    </row>
    <row r="1699" ht="21.95" customHeight="1" spans="1:4">
      <c r="A1699" s="8" t="s">
        <v>32</v>
      </c>
      <c r="B1699" s="8" t="s">
        <v>35</v>
      </c>
      <c r="C1699" s="8" t="str">
        <f>"20190105716"</f>
        <v>20190105716</v>
      </c>
      <c r="D1699" s="9" t="s">
        <v>10</v>
      </c>
    </row>
    <row r="1700" ht="21.95" customHeight="1" spans="1:4">
      <c r="A1700" s="8" t="s">
        <v>32</v>
      </c>
      <c r="B1700" s="8" t="s">
        <v>35</v>
      </c>
      <c r="C1700" s="8" t="str">
        <f>"20190105717"</f>
        <v>20190105717</v>
      </c>
      <c r="D1700" s="9">
        <v>72.5</v>
      </c>
    </row>
    <row r="1701" ht="21.95" customHeight="1" spans="1:4">
      <c r="A1701" s="8" t="s">
        <v>32</v>
      </c>
      <c r="B1701" s="8" t="s">
        <v>35</v>
      </c>
      <c r="C1701" s="8" t="str">
        <f>"20190105718"</f>
        <v>20190105718</v>
      </c>
      <c r="D1701" s="9">
        <v>67.5</v>
      </c>
    </row>
    <row r="1702" ht="21.95" customHeight="1" spans="1:5">
      <c r="A1702" s="8" t="s">
        <v>32</v>
      </c>
      <c r="B1702" s="8" t="s">
        <v>35</v>
      </c>
      <c r="C1702" s="8" t="str">
        <f>"20190105719"</f>
        <v>20190105719</v>
      </c>
      <c r="D1702" s="9">
        <v>74.5</v>
      </c>
      <c r="E1702" s="2" t="s">
        <v>9</v>
      </c>
    </row>
    <row r="1703" ht="21.95" customHeight="1" spans="1:4">
      <c r="A1703" s="8" t="s">
        <v>32</v>
      </c>
      <c r="B1703" s="8" t="s">
        <v>35</v>
      </c>
      <c r="C1703" s="8" t="str">
        <f>"20190105720"</f>
        <v>20190105720</v>
      </c>
      <c r="D1703" s="9">
        <v>67.5</v>
      </c>
    </row>
    <row r="1704" ht="21.95" customHeight="1" spans="1:4">
      <c r="A1704" s="8" t="s">
        <v>32</v>
      </c>
      <c r="B1704" s="8" t="s">
        <v>35</v>
      </c>
      <c r="C1704" s="8" t="str">
        <f>"20190105721"</f>
        <v>20190105721</v>
      </c>
      <c r="D1704" s="9">
        <v>68</v>
      </c>
    </row>
    <row r="1705" ht="21.95" customHeight="1" spans="1:4">
      <c r="A1705" s="8" t="s">
        <v>32</v>
      </c>
      <c r="B1705" s="8" t="s">
        <v>35</v>
      </c>
      <c r="C1705" s="8" t="str">
        <f>"20190105722"</f>
        <v>20190105722</v>
      </c>
      <c r="D1705" s="9">
        <v>67.5</v>
      </c>
    </row>
    <row r="1706" ht="21.95" customHeight="1" spans="1:4">
      <c r="A1706" s="8" t="s">
        <v>32</v>
      </c>
      <c r="B1706" s="8" t="s">
        <v>35</v>
      </c>
      <c r="C1706" s="8" t="str">
        <f>"20190105723"</f>
        <v>20190105723</v>
      </c>
      <c r="D1706" s="9">
        <v>59.5</v>
      </c>
    </row>
    <row r="1707" ht="21.95" customHeight="1" spans="1:4">
      <c r="A1707" s="8" t="s">
        <v>32</v>
      </c>
      <c r="B1707" s="8" t="s">
        <v>35</v>
      </c>
      <c r="C1707" s="8" t="str">
        <f>"20190105724"</f>
        <v>20190105724</v>
      </c>
      <c r="D1707" s="9">
        <v>59.5</v>
      </c>
    </row>
    <row r="1708" ht="21.95" customHeight="1" spans="1:4">
      <c r="A1708" s="8" t="s">
        <v>32</v>
      </c>
      <c r="B1708" s="8" t="s">
        <v>35</v>
      </c>
      <c r="C1708" s="8" t="str">
        <f>"20190105725"</f>
        <v>20190105725</v>
      </c>
      <c r="D1708" s="9">
        <v>66</v>
      </c>
    </row>
    <row r="1709" ht="21.95" customHeight="1" spans="1:4">
      <c r="A1709" s="8" t="s">
        <v>32</v>
      </c>
      <c r="B1709" s="8" t="s">
        <v>35</v>
      </c>
      <c r="C1709" s="8" t="str">
        <f>"20190105726"</f>
        <v>20190105726</v>
      </c>
      <c r="D1709" s="9">
        <v>60.5</v>
      </c>
    </row>
    <row r="1710" ht="21.95" customHeight="1" spans="1:4">
      <c r="A1710" s="8" t="s">
        <v>32</v>
      </c>
      <c r="B1710" s="8" t="s">
        <v>35</v>
      </c>
      <c r="C1710" s="8" t="str">
        <f>"20190105727"</f>
        <v>20190105727</v>
      </c>
      <c r="D1710" s="9">
        <v>73.5</v>
      </c>
    </row>
    <row r="1711" ht="21.95" customHeight="1" spans="1:4">
      <c r="A1711" s="8" t="s">
        <v>32</v>
      </c>
      <c r="B1711" s="8" t="s">
        <v>35</v>
      </c>
      <c r="C1711" s="8" t="str">
        <f>"20190105728"</f>
        <v>20190105728</v>
      </c>
      <c r="D1711" s="9">
        <v>67</v>
      </c>
    </row>
    <row r="1712" ht="21.95" customHeight="1" spans="1:4">
      <c r="A1712" s="8" t="s">
        <v>32</v>
      </c>
      <c r="B1712" s="8" t="s">
        <v>35</v>
      </c>
      <c r="C1712" s="8" t="str">
        <f>"20190105729"</f>
        <v>20190105729</v>
      </c>
      <c r="D1712" s="9">
        <v>68</v>
      </c>
    </row>
    <row r="1713" ht="21.95" customHeight="1" spans="1:4">
      <c r="A1713" s="8" t="s">
        <v>32</v>
      </c>
      <c r="B1713" s="8" t="s">
        <v>35</v>
      </c>
      <c r="C1713" s="8" t="str">
        <f>"20190105730"</f>
        <v>20190105730</v>
      </c>
      <c r="D1713" s="9">
        <v>72</v>
      </c>
    </row>
    <row r="1714" ht="21.95" customHeight="1" spans="1:4">
      <c r="A1714" s="8" t="s">
        <v>32</v>
      </c>
      <c r="B1714" s="8" t="s">
        <v>35</v>
      </c>
      <c r="C1714" s="8" t="str">
        <f>"20190105801"</f>
        <v>20190105801</v>
      </c>
      <c r="D1714" s="9">
        <v>62.5</v>
      </c>
    </row>
    <row r="1715" ht="21.95" customHeight="1" spans="1:4">
      <c r="A1715" s="8" t="s">
        <v>32</v>
      </c>
      <c r="B1715" s="8" t="s">
        <v>35</v>
      </c>
      <c r="C1715" s="8" t="str">
        <f>"20190105802"</f>
        <v>20190105802</v>
      </c>
      <c r="D1715" s="9">
        <v>65.5</v>
      </c>
    </row>
    <row r="1716" ht="21.95" customHeight="1" spans="1:4">
      <c r="A1716" s="8" t="s">
        <v>32</v>
      </c>
      <c r="B1716" s="8" t="s">
        <v>35</v>
      </c>
      <c r="C1716" s="8" t="str">
        <f>"20190105803"</f>
        <v>20190105803</v>
      </c>
      <c r="D1716" s="9">
        <v>63.5</v>
      </c>
    </row>
    <row r="1717" ht="21.95" customHeight="1" spans="1:4">
      <c r="A1717" s="8" t="s">
        <v>32</v>
      </c>
      <c r="B1717" s="8" t="s">
        <v>35</v>
      </c>
      <c r="C1717" s="8" t="str">
        <f>"20190105804"</f>
        <v>20190105804</v>
      </c>
      <c r="D1717" s="9">
        <v>71</v>
      </c>
    </row>
    <row r="1718" ht="21.95" customHeight="1" spans="1:4">
      <c r="A1718" s="8" t="s">
        <v>32</v>
      </c>
      <c r="B1718" s="8" t="s">
        <v>35</v>
      </c>
      <c r="C1718" s="8" t="str">
        <f>"20190105805"</f>
        <v>20190105805</v>
      </c>
      <c r="D1718" s="9">
        <v>55</v>
      </c>
    </row>
    <row r="1719" ht="21.95" customHeight="1" spans="1:4">
      <c r="A1719" s="8" t="s">
        <v>32</v>
      </c>
      <c r="B1719" s="8" t="s">
        <v>35</v>
      </c>
      <c r="C1719" s="8" t="str">
        <f>"20190105806"</f>
        <v>20190105806</v>
      </c>
      <c r="D1719" s="9" t="s">
        <v>10</v>
      </c>
    </row>
    <row r="1720" ht="21.95" customHeight="1" spans="1:4">
      <c r="A1720" s="8" t="s">
        <v>32</v>
      </c>
      <c r="B1720" s="8" t="s">
        <v>35</v>
      </c>
      <c r="C1720" s="8" t="str">
        <f>"20190105807"</f>
        <v>20190105807</v>
      </c>
      <c r="D1720" s="9">
        <v>71.5</v>
      </c>
    </row>
    <row r="1721" ht="21.95" customHeight="1" spans="1:4">
      <c r="A1721" s="8" t="s">
        <v>32</v>
      </c>
      <c r="B1721" s="8" t="s">
        <v>35</v>
      </c>
      <c r="C1721" s="8" t="str">
        <f>"20190105808"</f>
        <v>20190105808</v>
      </c>
      <c r="D1721" s="9">
        <v>65</v>
      </c>
    </row>
    <row r="1722" ht="21.95" customHeight="1" spans="1:4">
      <c r="A1722" s="8" t="s">
        <v>32</v>
      </c>
      <c r="B1722" s="8" t="s">
        <v>35</v>
      </c>
      <c r="C1722" s="8" t="str">
        <f>"20190105809"</f>
        <v>20190105809</v>
      </c>
      <c r="D1722" s="9">
        <v>59</v>
      </c>
    </row>
    <row r="1723" ht="21.95" customHeight="1" spans="1:4">
      <c r="A1723" s="8" t="s">
        <v>32</v>
      </c>
      <c r="B1723" s="8" t="s">
        <v>35</v>
      </c>
      <c r="C1723" s="8" t="str">
        <f>"20190105810"</f>
        <v>20190105810</v>
      </c>
      <c r="D1723" s="9" t="s">
        <v>10</v>
      </c>
    </row>
    <row r="1724" ht="21.95" customHeight="1" spans="1:4">
      <c r="A1724" s="8" t="s">
        <v>32</v>
      </c>
      <c r="B1724" s="8" t="s">
        <v>35</v>
      </c>
      <c r="C1724" s="8" t="str">
        <f>"20190105811"</f>
        <v>20190105811</v>
      </c>
      <c r="D1724" s="9">
        <v>65</v>
      </c>
    </row>
    <row r="1725" ht="21.95" customHeight="1" spans="1:4">
      <c r="A1725" s="8" t="s">
        <v>32</v>
      </c>
      <c r="B1725" s="8" t="s">
        <v>35</v>
      </c>
      <c r="C1725" s="8" t="str">
        <f>"20190105812"</f>
        <v>20190105812</v>
      </c>
      <c r="D1725" s="9">
        <v>54</v>
      </c>
    </row>
    <row r="1726" ht="21.95" customHeight="1" spans="1:4">
      <c r="A1726" s="8" t="s">
        <v>32</v>
      </c>
      <c r="B1726" s="8" t="s">
        <v>35</v>
      </c>
      <c r="C1726" s="8" t="str">
        <f>"20190105813"</f>
        <v>20190105813</v>
      </c>
      <c r="D1726" s="9">
        <v>62.5</v>
      </c>
    </row>
    <row r="1727" ht="21.95" customHeight="1" spans="1:4">
      <c r="A1727" s="8" t="s">
        <v>32</v>
      </c>
      <c r="B1727" s="8" t="s">
        <v>35</v>
      </c>
      <c r="C1727" s="8" t="str">
        <f>"20190105814"</f>
        <v>20190105814</v>
      </c>
      <c r="D1727" s="9">
        <v>71</v>
      </c>
    </row>
    <row r="1728" ht="21.95" customHeight="1" spans="1:4">
      <c r="A1728" s="8" t="s">
        <v>32</v>
      </c>
      <c r="B1728" s="8" t="s">
        <v>35</v>
      </c>
      <c r="C1728" s="8" t="str">
        <f>"20190105815"</f>
        <v>20190105815</v>
      </c>
      <c r="D1728" s="9">
        <v>66</v>
      </c>
    </row>
    <row r="1729" ht="21.95" customHeight="1" spans="1:4">
      <c r="A1729" s="8" t="s">
        <v>32</v>
      </c>
      <c r="B1729" s="8" t="s">
        <v>35</v>
      </c>
      <c r="C1729" s="8" t="str">
        <f>"20190105816"</f>
        <v>20190105816</v>
      </c>
      <c r="D1729" s="9" t="s">
        <v>10</v>
      </c>
    </row>
    <row r="1730" ht="21.95" customHeight="1" spans="1:4">
      <c r="A1730" s="8" t="s">
        <v>32</v>
      </c>
      <c r="B1730" s="8" t="s">
        <v>35</v>
      </c>
      <c r="C1730" s="8" t="str">
        <f>"20190105817"</f>
        <v>20190105817</v>
      </c>
      <c r="D1730" s="9" t="s">
        <v>10</v>
      </c>
    </row>
    <row r="1731" ht="21.95" customHeight="1" spans="1:4">
      <c r="A1731" s="8" t="s">
        <v>32</v>
      </c>
      <c r="B1731" s="8" t="s">
        <v>35</v>
      </c>
      <c r="C1731" s="8" t="str">
        <f>"20190105818"</f>
        <v>20190105818</v>
      </c>
      <c r="D1731" s="9">
        <v>55.5</v>
      </c>
    </row>
    <row r="1732" ht="21.95" customHeight="1" spans="1:4">
      <c r="A1732" s="8" t="s">
        <v>32</v>
      </c>
      <c r="B1732" s="8" t="s">
        <v>35</v>
      </c>
      <c r="C1732" s="8" t="str">
        <f>"20190105819"</f>
        <v>20190105819</v>
      </c>
      <c r="D1732" s="9">
        <v>69</v>
      </c>
    </row>
    <row r="1733" ht="21.95" customHeight="1" spans="1:4">
      <c r="A1733" s="8" t="s">
        <v>32</v>
      </c>
      <c r="B1733" s="8" t="s">
        <v>35</v>
      </c>
      <c r="C1733" s="8" t="str">
        <f>"20190105820"</f>
        <v>20190105820</v>
      </c>
      <c r="D1733" s="9">
        <v>70.5</v>
      </c>
    </row>
    <row r="1734" ht="21.95" customHeight="1" spans="1:4">
      <c r="A1734" s="8" t="s">
        <v>32</v>
      </c>
      <c r="B1734" s="8" t="s">
        <v>35</v>
      </c>
      <c r="C1734" s="8" t="str">
        <f>"20190105821"</f>
        <v>20190105821</v>
      </c>
      <c r="D1734" s="9" t="s">
        <v>10</v>
      </c>
    </row>
    <row r="1735" ht="21.95" customHeight="1" spans="1:4">
      <c r="A1735" s="8" t="s">
        <v>32</v>
      </c>
      <c r="B1735" s="8" t="s">
        <v>35</v>
      </c>
      <c r="C1735" s="8" t="str">
        <f>"20190105822"</f>
        <v>20190105822</v>
      </c>
      <c r="D1735" s="9">
        <v>62.5</v>
      </c>
    </row>
    <row r="1736" ht="21.95" customHeight="1" spans="1:4">
      <c r="A1736" s="8" t="s">
        <v>32</v>
      </c>
      <c r="B1736" s="8" t="s">
        <v>35</v>
      </c>
      <c r="C1736" s="8" t="str">
        <f>"20190105823"</f>
        <v>20190105823</v>
      </c>
      <c r="D1736" s="9">
        <v>70.5</v>
      </c>
    </row>
    <row r="1737" ht="21.95" customHeight="1" spans="1:4">
      <c r="A1737" s="8" t="s">
        <v>32</v>
      </c>
      <c r="B1737" s="8" t="s">
        <v>35</v>
      </c>
      <c r="C1737" s="8" t="str">
        <f>"20190105824"</f>
        <v>20190105824</v>
      </c>
      <c r="D1737" s="9" t="s">
        <v>10</v>
      </c>
    </row>
    <row r="1738" ht="21.95" customHeight="1" spans="1:4">
      <c r="A1738" s="8" t="s">
        <v>32</v>
      </c>
      <c r="B1738" s="8" t="s">
        <v>35</v>
      </c>
      <c r="C1738" s="8" t="str">
        <f>"20190105825"</f>
        <v>20190105825</v>
      </c>
      <c r="D1738" s="9">
        <v>58</v>
      </c>
    </row>
    <row r="1739" ht="21.95" customHeight="1" spans="1:4">
      <c r="A1739" s="8" t="s">
        <v>32</v>
      </c>
      <c r="B1739" s="8" t="s">
        <v>35</v>
      </c>
      <c r="C1739" s="8" t="str">
        <f>"20190105826"</f>
        <v>20190105826</v>
      </c>
      <c r="D1739" s="9">
        <v>58.5</v>
      </c>
    </row>
    <row r="1740" ht="21.95" customHeight="1" spans="1:4">
      <c r="A1740" s="8" t="s">
        <v>32</v>
      </c>
      <c r="B1740" s="8" t="s">
        <v>35</v>
      </c>
      <c r="C1740" s="8" t="str">
        <f>"20190105827"</f>
        <v>20190105827</v>
      </c>
      <c r="D1740" s="9">
        <v>61.5</v>
      </c>
    </row>
    <row r="1741" ht="21.95" customHeight="1" spans="1:4">
      <c r="A1741" s="8" t="s">
        <v>32</v>
      </c>
      <c r="B1741" s="8" t="s">
        <v>35</v>
      </c>
      <c r="C1741" s="8" t="str">
        <f>"20190105828"</f>
        <v>20190105828</v>
      </c>
      <c r="D1741" s="9">
        <v>70</v>
      </c>
    </row>
    <row r="1742" ht="21.95" customHeight="1" spans="1:4">
      <c r="A1742" s="8" t="s">
        <v>32</v>
      </c>
      <c r="B1742" s="8" t="s">
        <v>35</v>
      </c>
      <c r="C1742" s="8" t="str">
        <f>"20190105829"</f>
        <v>20190105829</v>
      </c>
      <c r="D1742" s="9">
        <v>68</v>
      </c>
    </row>
    <row r="1743" ht="21.95" customHeight="1" spans="1:4">
      <c r="A1743" s="8" t="s">
        <v>32</v>
      </c>
      <c r="B1743" s="8" t="s">
        <v>35</v>
      </c>
      <c r="C1743" s="8" t="str">
        <f>"20190105830"</f>
        <v>20190105830</v>
      </c>
      <c r="D1743" s="9">
        <v>69</v>
      </c>
    </row>
    <row r="1744" ht="21.95" customHeight="1" spans="1:4">
      <c r="A1744" s="8" t="s">
        <v>32</v>
      </c>
      <c r="B1744" s="8" t="s">
        <v>35</v>
      </c>
      <c r="C1744" s="8" t="str">
        <f>"20190105901"</f>
        <v>20190105901</v>
      </c>
      <c r="D1744" s="9" t="s">
        <v>10</v>
      </c>
    </row>
    <row r="1745" ht="21.95" customHeight="1" spans="1:4">
      <c r="A1745" s="8" t="s">
        <v>32</v>
      </c>
      <c r="B1745" s="8" t="s">
        <v>35</v>
      </c>
      <c r="C1745" s="8" t="str">
        <f>"20190105902"</f>
        <v>20190105902</v>
      </c>
      <c r="D1745" s="9">
        <v>63</v>
      </c>
    </row>
    <row r="1746" ht="21.95" customHeight="1" spans="1:4">
      <c r="A1746" s="8" t="s">
        <v>32</v>
      </c>
      <c r="B1746" s="8" t="s">
        <v>35</v>
      </c>
      <c r="C1746" s="8" t="str">
        <f>"20190105903"</f>
        <v>20190105903</v>
      </c>
      <c r="D1746" s="9">
        <v>60</v>
      </c>
    </row>
    <row r="1747" ht="21.95" customHeight="1" spans="1:5">
      <c r="A1747" s="8" t="s">
        <v>32</v>
      </c>
      <c r="B1747" s="8" t="s">
        <v>35</v>
      </c>
      <c r="C1747" s="8" t="str">
        <f>"20190105904"</f>
        <v>20190105904</v>
      </c>
      <c r="D1747" s="9">
        <v>74.5</v>
      </c>
      <c r="E1747" s="2" t="s">
        <v>9</v>
      </c>
    </row>
    <row r="1748" ht="21.95" customHeight="1" spans="1:4">
      <c r="A1748" s="8" t="s">
        <v>32</v>
      </c>
      <c r="B1748" s="8" t="s">
        <v>35</v>
      </c>
      <c r="C1748" s="8" t="str">
        <f>"20190105905"</f>
        <v>20190105905</v>
      </c>
      <c r="D1748" s="9">
        <v>60.5</v>
      </c>
    </row>
    <row r="1749" ht="21.95" customHeight="1" spans="1:4">
      <c r="A1749" s="8" t="s">
        <v>32</v>
      </c>
      <c r="B1749" s="8" t="s">
        <v>35</v>
      </c>
      <c r="C1749" s="8" t="str">
        <f>"20190105906"</f>
        <v>20190105906</v>
      </c>
      <c r="D1749" s="9">
        <v>61.5</v>
      </c>
    </row>
    <row r="1750" ht="21.95" customHeight="1" spans="1:4">
      <c r="A1750" s="8" t="s">
        <v>32</v>
      </c>
      <c r="B1750" s="8" t="s">
        <v>35</v>
      </c>
      <c r="C1750" s="8" t="str">
        <f>"20190105907"</f>
        <v>20190105907</v>
      </c>
      <c r="D1750" s="9">
        <v>57.5</v>
      </c>
    </row>
    <row r="1751" ht="21.95" customHeight="1" spans="1:4">
      <c r="A1751" s="8" t="s">
        <v>32</v>
      </c>
      <c r="B1751" s="8" t="s">
        <v>35</v>
      </c>
      <c r="C1751" s="8" t="str">
        <f>"20190105908"</f>
        <v>20190105908</v>
      </c>
      <c r="D1751" s="9">
        <v>64</v>
      </c>
    </row>
    <row r="1752" ht="21.95" customHeight="1" spans="1:4">
      <c r="A1752" s="8" t="s">
        <v>32</v>
      </c>
      <c r="B1752" s="8" t="s">
        <v>35</v>
      </c>
      <c r="C1752" s="8" t="str">
        <f>"20190105909"</f>
        <v>20190105909</v>
      </c>
      <c r="D1752" s="9">
        <v>58</v>
      </c>
    </row>
    <row r="1753" ht="21.95" customHeight="1" spans="1:4">
      <c r="A1753" s="8" t="s">
        <v>32</v>
      </c>
      <c r="B1753" s="8" t="s">
        <v>35</v>
      </c>
      <c r="C1753" s="8" t="str">
        <f>"20190105910"</f>
        <v>20190105910</v>
      </c>
      <c r="D1753" s="9" t="s">
        <v>10</v>
      </c>
    </row>
    <row r="1754" ht="21.95" customHeight="1" spans="1:4">
      <c r="A1754" s="8" t="s">
        <v>32</v>
      </c>
      <c r="B1754" s="8" t="s">
        <v>35</v>
      </c>
      <c r="C1754" s="8" t="str">
        <f>"20190105911"</f>
        <v>20190105911</v>
      </c>
      <c r="D1754" s="9">
        <v>63</v>
      </c>
    </row>
    <row r="1755" ht="21.95" customHeight="1" spans="1:5">
      <c r="A1755" s="8" t="s">
        <v>32</v>
      </c>
      <c r="B1755" s="8" t="s">
        <v>35</v>
      </c>
      <c r="C1755" s="8" t="str">
        <f>"20190105912"</f>
        <v>20190105912</v>
      </c>
      <c r="D1755" s="9">
        <v>75</v>
      </c>
      <c r="E1755" s="2" t="s">
        <v>9</v>
      </c>
    </row>
    <row r="1756" ht="21.95" customHeight="1" spans="1:5">
      <c r="A1756" s="8" t="s">
        <v>32</v>
      </c>
      <c r="B1756" s="8" t="s">
        <v>35</v>
      </c>
      <c r="C1756" s="8" t="str">
        <f>"20190105913"</f>
        <v>20190105913</v>
      </c>
      <c r="D1756" s="9">
        <v>75.5</v>
      </c>
      <c r="E1756" s="2" t="s">
        <v>9</v>
      </c>
    </row>
    <row r="1757" ht="21.95" customHeight="1" spans="1:4">
      <c r="A1757" s="8" t="s">
        <v>32</v>
      </c>
      <c r="B1757" s="8" t="s">
        <v>35</v>
      </c>
      <c r="C1757" s="8" t="str">
        <f>"20190105914"</f>
        <v>20190105914</v>
      </c>
      <c r="D1757" s="9" t="s">
        <v>10</v>
      </c>
    </row>
    <row r="1758" ht="21.95" customHeight="1" spans="1:4">
      <c r="A1758" s="8" t="s">
        <v>32</v>
      </c>
      <c r="B1758" s="8" t="s">
        <v>35</v>
      </c>
      <c r="C1758" s="8" t="str">
        <f>"20190105915"</f>
        <v>20190105915</v>
      </c>
      <c r="D1758" s="9">
        <v>62</v>
      </c>
    </row>
    <row r="1759" ht="21.95" customHeight="1" spans="1:4">
      <c r="A1759" s="8" t="s">
        <v>32</v>
      </c>
      <c r="B1759" s="8" t="s">
        <v>35</v>
      </c>
      <c r="C1759" s="8" t="str">
        <f>"20190105916"</f>
        <v>20190105916</v>
      </c>
      <c r="D1759" s="9">
        <v>62.5</v>
      </c>
    </row>
    <row r="1760" ht="21.95" customHeight="1" spans="1:4">
      <c r="A1760" s="8" t="s">
        <v>32</v>
      </c>
      <c r="B1760" s="8" t="s">
        <v>35</v>
      </c>
      <c r="C1760" s="8" t="str">
        <f>"20190105917"</f>
        <v>20190105917</v>
      </c>
      <c r="D1760" s="9">
        <v>67</v>
      </c>
    </row>
    <row r="1761" ht="21.95" customHeight="1" spans="1:4">
      <c r="A1761" s="8" t="s">
        <v>32</v>
      </c>
      <c r="B1761" s="8" t="s">
        <v>35</v>
      </c>
      <c r="C1761" s="8" t="str">
        <f>"20190105918"</f>
        <v>20190105918</v>
      </c>
      <c r="D1761" s="9">
        <v>66</v>
      </c>
    </row>
    <row r="1762" ht="21.95" customHeight="1" spans="1:4">
      <c r="A1762" s="8" t="s">
        <v>32</v>
      </c>
      <c r="B1762" s="8" t="s">
        <v>35</v>
      </c>
      <c r="C1762" s="8" t="str">
        <f>"20190105919"</f>
        <v>20190105919</v>
      </c>
      <c r="D1762" s="9" t="s">
        <v>10</v>
      </c>
    </row>
    <row r="1763" ht="21.95" customHeight="1" spans="1:4">
      <c r="A1763" s="8" t="s">
        <v>32</v>
      </c>
      <c r="B1763" s="8" t="s">
        <v>35</v>
      </c>
      <c r="C1763" s="8" t="str">
        <f>"20190105920"</f>
        <v>20190105920</v>
      </c>
      <c r="D1763" s="9" t="s">
        <v>10</v>
      </c>
    </row>
    <row r="1764" ht="21.95" customHeight="1" spans="1:4">
      <c r="A1764" s="8" t="s">
        <v>32</v>
      </c>
      <c r="B1764" s="8" t="s">
        <v>35</v>
      </c>
      <c r="C1764" s="8" t="str">
        <f>"20190105921"</f>
        <v>20190105921</v>
      </c>
      <c r="D1764" s="9" t="s">
        <v>10</v>
      </c>
    </row>
    <row r="1765" ht="21.95" customHeight="1" spans="1:4">
      <c r="A1765" s="8" t="s">
        <v>32</v>
      </c>
      <c r="B1765" s="8" t="s">
        <v>35</v>
      </c>
      <c r="C1765" s="8" t="str">
        <f>"20190105922"</f>
        <v>20190105922</v>
      </c>
      <c r="D1765" s="9" t="s">
        <v>10</v>
      </c>
    </row>
    <row r="1766" ht="21.95" customHeight="1" spans="1:4">
      <c r="A1766" s="8" t="s">
        <v>32</v>
      </c>
      <c r="B1766" s="8" t="s">
        <v>35</v>
      </c>
      <c r="C1766" s="8" t="str">
        <f>"20190105923"</f>
        <v>20190105923</v>
      </c>
      <c r="D1766" s="9">
        <v>60</v>
      </c>
    </row>
    <row r="1767" ht="21.95" customHeight="1" spans="1:4">
      <c r="A1767" s="8" t="s">
        <v>32</v>
      </c>
      <c r="B1767" s="8" t="s">
        <v>35</v>
      </c>
      <c r="C1767" s="8" t="str">
        <f>"20190105924"</f>
        <v>20190105924</v>
      </c>
      <c r="D1767" s="9">
        <v>61</v>
      </c>
    </row>
    <row r="1768" ht="21.95" customHeight="1" spans="1:4">
      <c r="A1768" s="8" t="s">
        <v>32</v>
      </c>
      <c r="B1768" s="8" t="s">
        <v>35</v>
      </c>
      <c r="C1768" s="8" t="str">
        <f>"20190105925"</f>
        <v>20190105925</v>
      </c>
      <c r="D1768" s="9">
        <v>67</v>
      </c>
    </row>
    <row r="1769" ht="21.95" customHeight="1" spans="1:4">
      <c r="A1769" s="8" t="s">
        <v>32</v>
      </c>
      <c r="B1769" s="8" t="s">
        <v>35</v>
      </c>
      <c r="C1769" s="8" t="str">
        <f>"20190105926"</f>
        <v>20190105926</v>
      </c>
      <c r="D1769" s="9">
        <v>41</v>
      </c>
    </row>
    <row r="1770" ht="21.95" customHeight="1" spans="1:4">
      <c r="A1770" s="8" t="s">
        <v>32</v>
      </c>
      <c r="B1770" s="8" t="s">
        <v>35</v>
      </c>
      <c r="C1770" s="8" t="str">
        <f>"20190105927"</f>
        <v>20190105927</v>
      </c>
      <c r="D1770" s="9">
        <v>66</v>
      </c>
    </row>
    <row r="1771" ht="21.95" customHeight="1" spans="1:4">
      <c r="A1771" s="8" t="s">
        <v>32</v>
      </c>
      <c r="B1771" s="8" t="s">
        <v>35</v>
      </c>
      <c r="C1771" s="8" t="str">
        <f>"20190105928"</f>
        <v>20190105928</v>
      </c>
      <c r="D1771" s="9" t="s">
        <v>10</v>
      </c>
    </row>
    <row r="1772" ht="21.95" customHeight="1" spans="1:4">
      <c r="A1772" s="8" t="s">
        <v>32</v>
      </c>
      <c r="B1772" s="8" t="s">
        <v>35</v>
      </c>
      <c r="C1772" s="8" t="str">
        <f>"20190105929"</f>
        <v>20190105929</v>
      </c>
      <c r="D1772" s="9">
        <v>68</v>
      </c>
    </row>
    <row r="1773" ht="21.95" customHeight="1" spans="1:4">
      <c r="A1773" s="8" t="s">
        <v>32</v>
      </c>
      <c r="B1773" s="8" t="s">
        <v>35</v>
      </c>
      <c r="C1773" s="8" t="str">
        <f>"20190105930"</f>
        <v>20190105930</v>
      </c>
      <c r="D1773" s="9">
        <v>63.5</v>
      </c>
    </row>
    <row r="1774" ht="21.95" customHeight="1" spans="1:4">
      <c r="A1774" s="8" t="s">
        <v>32</v>
      </c>
      <c r="B1774" s="8" t="s">
        <v>35</v>
      </c>
      <c r="C1774" s="8" t="str">
        <f>"20190106001"</f>
        <v>20190106001</v>
      </c>
      <c r="D1774" s="9">
        <v>61.5</v>
      </c>
    </row>
    <row r="1775" ht="21.95" customHeight="1" spans="1:4">
      <c r="A1775" s="8" t="s">
        <v>32</v>
      </c>
      <c r="B1775" s="8" t="s">
        <v>35</v>
      </c>
      <c r="C1775" s="8" t="str">
        <f>"20190106002"</f>
        <v>20190106002</v>
      </c>
      <c r="D1775" s="9" t="s">
        <v>10</v>
      </c>
    </row>
    <row r="1776" ht="21.95" customHeight="1" spans="1:4">
      <c r="A1776" s="8" t="s">
        <v>32</v>
      </c>
      <c r="B1776" s="8" t="s">
        <v>35</v>
      </c>
      <c r="C1776" s="8" t="str">
        <f>"20190106003"</f>
        <v>20190106003</v>
      </c>
      <c r="D1776" s="9" t="s">
        <v>10</v>
      </c>
    </row>
    <row r="1777" ht="21.95" customHeight="1" spans="1:4">
      <c r="A1777" s="8" t="s">
        <v>32</v>
      </c>
      <c r="B1777" s="8" t="s">
        <v>35</v>
      </c>
      <c r="C1777" s="8" t="str">
        <f>"20190106004"</f>
        <v>20190106004</v>
      </c>
      <c r="D1777" s="9">
        <v>71.5</v>
      </c>
    </row>
    <row r="1778" ht="21.95" customHeight="1" spans="1:4">
      <c r="A1778" s="8" t="s">
        <v>32</v>
      </c>
      <c r="B1778" s="8" t="s">
        <v>35</v>
      </c>
      <c r="C1778" s="8" t="str">
        <f>"20190106005"</f>
        <v>20190106005</v>
      </c>
      <c r="D1778" s="9" t="s">
        <v>10</v>
      </c>
    </row>
    <row r="1779" ht="21.95" customHeight="1" spans="1:4">
      <c r="A1779" s="8" t="s">
        <v>32</v>
      </c>
      <c r="B1779" s="8" t="s">
        <v>35</v>
      </c>
      <c r="C1779" s="8" t="str">
        <f>"20190106006"</f>
        <v>20190106006</v>
      </c>
      <c r="D1779" s="9">
        <v>53</v>
      </c>
    </row>
    <row r="1780" ht="21.95" customHeight="1" spans="1:4">
      <c r="A1780" s="8" t="s">
        <v>32</v>
      </c>
      <c r="B1780" s="8" t="s">
        <v>35</v>
      </c>
      <c r="C1780" s="8" t="str">
        <f>"20190106007"</f>
        <v>20190106007</v>
      </c>
      <c r="D1780" s="9">
        <v>62.5</v>
      </c>
    </row>
    <row r="1781" ht="21.95" customHeight="1" spans="1:4">
      <c r="A1781" s="8" t="s">
        <v>32</v>
      </c>
      <c r="B1781" s="8" t="s">
        <v>35</v>
      </c>
      <c r="C1781" s="8" t="str">
        <f>"20190106008"</f>
        <v>20190106008</v>
      </c>
      <c r="D1781" s="9">
        <v>63</v>
      </c>
    </row>
    <row r="1782" ht="21.95" customHeight="1" spans="1:4">
      <c r="A1782" s="8" t="s">
        <v>32</v>
      </c>
      <c r="B1782" s="8" t="s">
        <v>35</v>
      </c>
      <c r="C1782" s="8" t="str">
        <f>"20190106009"</f>
        <v>20190106009</v>
      </c>
      <c r="D1782" s="9">
        <v>61.5</v>
      </c>
    </row>
    <row r="1783" ht="21.95" customHeight="1" spans="1:4">
      <c r="A1783" s="8" t="s">
        <v>32</v>
      </c>
      <c r="B1783" s="8" t="s">
        <v>35</v>
      </c>
      <c r="C1783" s="8" t="str">
        <f>"20190106010"</f>
        <v>20190106010</v>
      </c>
      <c r="D1783" s="9">
        <v>67</v>
      </c>
    </row>
    <row r="1784" ht="21.95" customHeight="1" spans="1:4">
      <c r="A1784" s="8" t="s">
        <v>32</v>
      </c>
      <c r="B1784" s="8" t="s">
        <v>35</v>
      </c>
      <c r="C1784" s="8" t="str">
        <f>"20190106011"</f>
        <v>20190106011</v>
      </c>
      <c r="D1784" s="9">
        <v>70</v>
      </c>
    </row>
    <row r="1785" ht="21.95" customHeight="1" spans="1:4">
      <c r="A1785" s="8" t="s">
        <v>32</v>
      </c>
      <c r="B1785" s="8" t="s">
        <v>35</v>
      </c>
      <c r="C1785" s="8" t="str">
        <f>"20190106012"</f>
        <v>20190106012</v>
      </c>
      <c r="D1785" s="9">
        <v>68.5</v>
      </c>
    </row>
    <row r="1786" ht="21.95" customHeight="1" spans="1:4">
      <c r="A1786" s="8" t="s">
        <v>32</v>
      </c>
      <c r="B1786" s="8" t="s">
        <v>35</v>
      </c>
      <c r="C1786" s="8" t="str">
        <f>"20190106013"</f>
        <v>20190106013</v>
      </c>
      <c r="D1786" s="9" t="s">
        <v>10</v>
      </c>
    </row>
    <row r="1787" ht="21.95" customHeight="1" spans="1:4">
      <c r="A1787" s="8" t="s">
        <v>32</v>
      </c>
      <c r="B1787" s="8" t="s">
        <v>35</v>
      </c>
      <c r="C1787" s="8" t="str">
        <f>"20190106014"</f>
        <v>20190106014</v>
      </c>
      <c r="D1787" s="9">
        <v>67.5</v>
      </c>
    </row>
    <row r="1788" ht="21.95" customHeight="1" spans="1:4">
      <c r="A1788" s="8" t="s">
        <v>32</v>
      </c>
      <c r="B1788" s="8" t="s">
        <v>35</v>
      </c>
      <c r="C1788" s="8" t="str">
        <f>"20190106015"</f>
        <v>20190106015</v>
      </c>
      <c r="D1788" s="9">
        <v>62</v>
      </c>
    </row>
    <row r="1789" ht="21.95" customHeight="1" spans="1:4">
      <c r="A1789" s="8" t="s">
        <v>32</v>
      </c>
      <c r="B1789" s="8" t="s">
        <v>35</v>
      </c>
      <c r="C1789" s="8" t="str">
        <f>"20190106016"</f>
        <v>20190106016</v>
      </c>
      <c r="D1789" s="9">
        <v>62.5</v>
      </c>
    </row>
    <row r="1790" ht="21.95" customHeight="1" spans="1:4">
      <c r="A1790" s="8" t="s">
        <v>32</v>
      </c>
      <c r="B1790" s="8" t="s">
        <v>35</v>
      </c>
      <c r="C1790" s="8" t="str">
        <f>"20190106017"</f>
        <v>20190106017</v>
      </c>
      <c r="D1790" s="9">
        <v>64</v>
      </c>
    </row>
    <row r="1791" ht="21.95" customHeight="1" spans="1:4">
      <c r="A1791" s="8" t="s">
        <v>32</v>
      </c>
      <c r="B1791" s="8" t="s">
        <v>35</v>
      </c>
      <c r="C1791" s="8" t="str">
        <f>"20190106018"</f>
        <v>20190106018</v>
      </c>
      <c r="D1791" s="9">
        <v>69</v>
      </c>
    </row>
    <row r="1792" ht="21.95" customHeight="1" spans="1:4">
      <c r="A1792" s="8" t="s">
        <v>32</v>
      </c>
      <c r="B1792" s="8" t="s">
        <v>35</v>
      </c>
      <c r="C1792" s="8" t="str">
        <f>"20190106019"</f>
        <v>20190106019</v>
      </c>
      <c r="D1792" s="9">
        <v>66</v>
      </c>
    </row>
    <row r="1793" ht="21.95" customHeight="1" spans="1:4">
      <c r="A1793" s="8" t="s">
        <v>32</v>
      </c>
      <c r="B1793" s="8" t="s">
        <v>35</v>
      </c>
      <c r="C1793" s="8" t="str">
        <f>"20190106020"</f>
        <v>20190106020</v>
      </c>
      <c r="D1793" s="9">
        <v>63.5</v>
      </c>
    </row>
    <row r="1794" ht="21.95" customHeight="1" spans="1:4">
      <c r="A1794" s="8" t="s">
        <v>32</v>
      </c>
      <c r="B1794" s="8" t="s">
        <v>35</v>
      </c>
      <c r="C1794" s="8" t="str">
        <f>"20190106021"</f>
        <v>20190106021</v>
      </c>
      <c r="D1794" s="9">
        <v>73.5</v>
      </c>
    </row>
    <row r="1795" ht="21.95" customHeight="1" spans="1:4">
      <c r="A1795" s="8" t="s">
        <v>32</v>
      </c>
      <c r="B1795" s="8" t="s">
        <v>35</v>
      </c>
      <c r="C1795" s="8" t="str">
        <f>"20190106022"</f>
        <v>20190106022</v>
      </c>
      <c r="D1795" s="9">
        <v>62</v>
      </c>
    </row>
    <row r="1796" ht="21.95" customHeight="1" spans="1:4">
      <c r="A1796" s="8" t="s">
        <v>32</v>
      </c>
      <c r="B1796" s="8" t="s">
        <v>35</v>
      </c>
      <c r="C1796" s="8" t="str">
        <f>"20190106023"</f>
        <v>20190106023</v>
      </c>
      <c r="D1796" s="9">
        <v>62.5</v>
      </c>
    </row>
    <row r="1797" ht="21.95" customHeight="1" spans="1:4">
      <c r="A1797" s="8" t="s">
        <v>32</v>
      </c>
      <c r="B1797" s="8" t="s">
        <v>35</v>
      </c>
      <c r="C1797" s="8" t="str">
        <f>"20190106024"</f>
        <v>20190106024</v>
      </c>
      <c r="D1797" s="9">
        <v>33</v>
      </c>
    </row>
    <row r="1798" ht="21.95" customHeight="1" spans="1:4">
      <c r="A1798" s="8" t="s">
        <v>32</v>
      </c>
      <c r="B1798" s="8" t="s">
        <v>35</v>
      </c>
      <c r="C1798" s="8" t="str">
        <f>"20190106025"</f>
        <v>20190106025</v>
      </c>
      <c r="D1798" s="9">
        <v>62.5</v>
      </c>
    </row>
    <row r="1799" ht="21.95" customHeight="1" spans="1:4">
      <c r="A1799" s="8" t="s">
        <v>32</v>
      </c>
      <c r="B1799" s="8" t="s">
        <v>35</v>
      </c>
      <c r="C1799" s="8" t="str">
        <f>"20190106026"</f>
        <v>20190106026</v>
      </c>
      <c r="D1799" s="9">
        <v>72.5</v>
      </c>
    </row>
    <row r="1800" ht="21.95" customHeight="1" spans="1:4">
      <c r="A1800" s="8" t="s">
        <v>32</v>
      </c>
      <c r="B1800" s="8" t="s">
        <v>35</v>
      </c>
      <c r="C1800" s="8" t="str">
        <f>"20190106027"</f>
        <v>20190106027</v>
      </c>
      <c r="D1800" s="9">
        <v>64</v>
      </c>
    </row>
    <row r="1801" ht="21.95" customHeight="1" spans="1:4">
      <c r="A1801" s="8" t="s">
        <v>32</v>
      </c>
      <c r="B1801" s="8" t="s">
        <v>35</v>
      </c>
      <c r="C1801" s="8" t="str">
        <f>"20190106028"</f>
        <v>20190106028</v>
      </c>
      <c r="D1801" s="9">
        <v>58</v>
      </c>
    </row>
    <row r="1802" ht="21.95" customHeight="1" spans="1:4">
      <c r="A1802" s="8" t="s">
        <v>32</v>
      </c>
      <c r="B1802" s="8" t="s">
        <v>35</v>
      </c>
      <c r="C1802" s="8" t="str">
        <f>"20190106029"</f>
        <v>20190106029</v>
      </c>
      <c r="D1802" s="9">
        <v>71</v>
      </c>
    </row>
    <row r="1803" ht="21.95" customHeight="1" spans="1:4">
      <c r="A1803" s="8" t="s">
        <v>32</v>
      </c>
      <c r="B1803" s="8" t="s">
        <v>35</v>
      </c>
      <c r="C1803" s="8" t="str">
        <f>"20190106030"</f>
        <v>20190106030</v>
      </c>
      <c r="D1803" s="9">
        <v>70</v>
      </c>
    </row>
    <row r="1804" ht="21.95" customHeight="1" spans="1:4">
      <c r="A1804" s="8" t="s">
        <v>32</v>
      </c>
      <c r="B1804" s="8" t="s">
        <v>35</v>
      </c>
      <c r="C1804" s="8" t="str">
        <f>"20190106101"</f>
        <v>20190106101</v>
      </c>
      <c r="D1804" s="9" t="s">
        <v>10</v>
      </c>
    </row>
    <row r="1805" ht="21.95" customHeight="1" spans="1:4">
      <c r="A1805" s="8" t="s">
        <v>32</v>
      </c>
      <c r="B1805" s="8" t="s">
        <v>35</v>
      </c>
      <c r="C1805" s="8" t="str">
        <f>"20190106102"</f>
        <v>20190106102</v>
      </c>
      <c r="D1805" s="9">
        <v>65</v>
      </c>
    </row>
    <row r="1806" ht="21.95" customHeight="1" spans="1:4">
      <c r="A1806" s="8" t="s">
        <v>32</v>
      </c>
      <c r="B1806" s="8" t="s">
        <v>35</v>
      </c>
      <c r="C1806" s="8" t="str">
        <f>"20190106103"</f>
        <v>20190106103</v>
      </c>
      <c r="D1806" s="9">
        <v>52.5</v>
      </c>
    </row>
    <row r="1807" ht="21.95" customHeight="1" spans="1:4">
      <c r="A1807" s="8" t="s">
        <v>32</v>
      </c>
      <c r="B1807" s="8" t="s">
        <v>35</v>
      </c>
      <c r="C1807" s="8" t="str">
        <f>"20190106104"</f>
        <v>20190106104</v>
      </c>
      <c r="D1807" s="9">
        <v>63.5</v>
      </c>
    </row>
    <row r="1808" ht="21.95" customHeight="1" spans="1:4">
      <c r="A1808" s="8" t="s">
        <v>32</v>
      </c>
      <c r="B1808" s="8" t="s">
        <v>35</v>
      </c>
      <c r="C1808" s="8" t="str">
        <f>"20190106105"</f>
        <v>20190106105</v>
      </c>
      <c r="D1808" s="9" t="s">
        <v>10</v>
      </c>
    </row>
    <row r="1809" ht="21.95" customHeight="1" spans="1:4">
      <c r="A1809" s="8" t="s">
        <v>32</v>
      </c>
      <c r="B1809" s="8" t="s">
        <v>35</v>
      </c>
      <c r="C1809" s="8" t="str">
        <f>"20190106106"</f>
        <v>20190106106</v>
      </c>
      <c r="D1809" s="9">
        <v>72</v>
      </c>
    </row>
    <row r="1810" ht="21.95" customHeight="1" spans="1:4">
      <c r="A1810" s="8" t="s">
        <v>32</v>
      </c>
      <c r="B1810" s="8" t="s">
        <v>35</v>
      </c>
      <c r="C1810" s="8" t="str">
        <f>"20190106107"</f>
        <v>20190106107</v>
      </c>
      <c r="D1810" s="9">
        <v>65.5</v>
      </c>
    </row>
    <row r="1811" ht="21.95" customHeight="1" spans="1:4">
      <c r="A1811" s="8" t="s">
        <v>32</v>
      </c>
      <c r="B1811" s="8" t="s">
        <v>35</v>
      </c>
      <c r="C1811" s="8" t="str">
        <f>"20190106108"</f>
        <v>20190106108</v>
      </c>
      <c r="D1811" s="9">
        <v>61</v>
      </c>
    </row>
    <row r="1812" ht="21.95" customHeight="1" spans="1:4">
      <c r="A1812" s="8" t="s">
        <v>32</v>
      </c>
      <c r="B1812" s="8" t="s">
        <v>35</v>
      </c>
      <c r="C1812" s="8" t="str">
        <f>"20190106109"</f>
        <v>20190106109</v>
      </c>
      <c r="D1812" s="9">
        <v>61.5</v>
      </c>
    </row>
    <row r="1813" ht="21.95" customHeight="1" spans="1:4">
      <c r="A1813" s="8" t="s">
        <v>32</v>
      </c>
      <c r="B1813" s="8" t="s">
        <v>35</v>
      </c>
      <c r="C1813" s="8" t="str">
        <f>"20190106110"</f>
        <v>20190106110</v>
      </c>
      <c r="D1813" s="9">
        <v>67.5</v>
      </c>
    </row>
    <row r="1814" ht="21.95" customHeight="1" spans="1:4">
      <c r="A1814" s="8" t="s">
        <v>32</v>
      </c>
      <c r="B1814" s="8" t="s">
        <v>35</v>
      </c>
      <c r="C1814" s="8" t="str">
        <f>"20190106111"</f>
        <v>20190106111</v>
      </c>
      <c r="D1814" s="9">
        <v>64</v>
      </c>
    </row>
    <row r="1815" ht="21.95" customHeight="1" spans="1:4">
      <c r="A1815" s="8" t="s">
        <v>32</v>
      </c>
      <c r="B1815" s="8" t="s">
        <v>35</v>
      </c>
      <c r="C1815" s="8" t="str">
        <f>"20190106112"</f>
        <v>20190106112</v>
      </c>
      <c r="D1815" s="9">
        <v>60</v>
      </c>
    </row>
    <row r="1816" ht="21.95" customHeight="1" spans="1:4">
      <c r="A1816" s="8" t="s">
        <v>32</v>
      </c>
      <c r="B1816" s="8" t="s">
        <v>35</v>
      </c>
      <c r="C1816" s="8" t="str">
        <f>"20190106113"</f>
        <v>20190106113</v>
      </c>
      <c r="D1816" s="9">
        <v>73</v>
      </c>
    </row>
    <row r="1817" ht="21.95" customHeight="1" spans="1:4">
      <c r="A1817" s="8" t="s">
        <v>32</v>
      </c>
      <c r="B1817" s="8" t="s">
        <v>35</v>
      </c>
      <c r="C1817" s="8" t="str">
        <f>"20190106114"</f>
        <v>20190106114</v>
      </c>
      <c r="D1817" s="9">
        <v>62</v>
      </c>
    </row>
    <row r="1818" ht="21.95" customHeight="1" spans="1:4">
      <c r="A1818" s="8" t="s">
        <v>32</v>
      </c>
      <c r="B1818" s="8" t="s">
        <v>35</v>
      </c>
      <c r="C1818" s="8" t="str">
        <f>"20190106115"</f>
        <v>20190106115</v>
      </c>
      <c r="D1818" s="9" t="s">
        <v>10</v>
      </c>
    </row>
    <row r="1819" ht="21.95" customHeight="1" spans="1:4">
      <c r="A1819" s="8" t="s">
        <v>32</v>
      </c>
      <c r="B1819" s="8" t="s">
        <v>35</v>
      </c>
      <c r="C1819" s="8" t="str">
        <f>"20190106116"</f>
        <v>20190106116</v>
      </c>
      <c r="D1819" s="9">
        <v>56.5</v>
      </c>
    </row>
    <row r="1820" ht="21.95" customHeight="1" spans="1:4">
      <c r="A1820" s="8" t="s">
        <v>32</v>
      </c>
      <c r="B1820" s="8" t="s">
        <v>35</v>
      </c>
      <c r="C1820" s="8" t="str">
        <f>"20190106117"</f>
        <v>20190106117</v>
      </c>
      <c r="D1820" s="9">
        <v>67.5</v>
      </c>
    </row>
    <row r="1821" ht="21.95" customHeight="1" spans="1:4">
      <c r="A1821" s="8" t="s">
        <v>32</v>
      </c>
      <c r="B1821" s="8" t="s">
        <v>35</v>
      </c>
      <c r="C1821" s="8" t="str">
        <f>"20190106118"</f>
        <v>20190106118</v>
      </c>
      <c r="D1821" s="9" t="s">
        <v>10</v>
      </c>
    </row>
    <row r="1822" ht="21.95" customHeight="1" spans="1:4">
      <c r="A1822" s="8" t="s">
        <v>32</v>
      </c>
      <c r="B1822" s="8" t="s">
        <v>35</v>
      </c>
      <c r="C1822" s="8" t="str">
        <f>"20190106119"</f>
        <v>20190106119</v>
      </c>
      <c r="D1822" s="9" t="s">
        <v>10</v>
      </c>
    </row>
    <row r="1823" ht="21.95" customHeight="1" spans="1:4">
      <c r="A1823" s="8" t="s">
        <v>32</v>
      </c>
      <c r="B1823" s="8" t="s">
        <v>35</v>
      </c>
      <c r="C1823" s="8" t="str">
        <f>"20190106120"</f>
        <v>20190106120</v>
      </c>
      <c r="D1823" s="9">
        <v>60.5</v>
      </c>
    </row>
    <row r="1824" ht="21.95" customHeight="1" spans="1:4">
      <c r="A1824" s="8" t="s">
        <v>32</v>
      </c>
      <c r="B1824" s="8" t="s">
        <v>35</v>
      </c>
      <c r="C1824" s="8" t="str">
        <f>"20190106121"</f>
        <v>20190106121</v>
      </c>
      <c r="D1824" s="9">
        <v>70</v>
      </c>
    </row>
    <row r="1825" ht="21.95" customHeight="1" spans="1:4">
      <c r="A1825" s="8" t="s">
        <v>32</v>
      </c>
      <c r="B1825" s="8" t="s">
        <v>35</v>
      </c>
      <c r="C1825" s="8" t="str">
        <f>"20190106122"</f>
        <v>20190106122</v>
      </c>
      <c r="D1825" s="9" t="s">
        <v>10</v>
      </c>
    </row>
    <row r="1826" ht="21.95" customHeight="1" spans="1:4">
      <c r="A1826" s="8" t="s">
        <v>32</v>
      </c>
      <c r="B1826" s="8" t="s">
        <v>35</v>
      </c>
      <c r="C1826" s="8" t="str">
        <f>"20190106123"</f>
        <v>20190106123</v>
      </c>
      <c r="D1826" s="9">
        <v>57.5</v>
      </c>
    </row>
    <row r="1827" ht="21.95" customHeight="1" spans="1:4">
      <c r="A1827" s="8" t="s">
        <v>32</v>
      </c>
      <c r="B1827" s="8" t="s">
        <v>35</v>
      </c>
      <c r="C1827" s="8" t="str">
        <f>"20190106124"</f>
        <v>20190106124</v>
      </c>
      <c r="D1827" s="9">
        <v>64.5</v>
      </c>
    </row>
    <row r="1828" ht="21.95" customHeight="1" spans="1:4">
      <c r="A1828" s="8" t="s">
        <v>32</v>
      </c>
      <c r="B1828" s="8" t="s">
        <v>35</v>
      </c>
      <c r="C1828" s="8" t="str">
        <f>"20190106125"</f>
        <v>20190106125</v>
      </c>
      <c r="D1828" s="9">
        <v>49.5</v>
      </c>
    </row>
    <row r="1829" ht="21.95" customHeight="1" spans="1:4">
      <c r="A1829" s="8" t="s">
        <v>32</v>
      </c>
      <c r="B1829" s="8" t="s">
        <v>35</v>
      </c>
      <c r="C1829" s="8" t="str">
        <f>"20190106126"</f>
        <v>20190106126</v>
      </c>
      <c r="D1829" s="9">
        <v>59.5</v>
      </c>
    </row>
    <row r="1830" ht="21.95" customHeight="1" spans="1:4">
      <c r="A1830" s="8" t="s">
        <v>32</v>
      </c>
      <c r="B1830" s="8" t="s">
        <v>35</v>
      </c>
      <c r="C1830" s="8" t="str">
        <f>"20190106127"</f>
        <v>20190106127</v>
      </c>
      <c r="D1830" s="9">
        <v>64</v>
      </c>
    </row>
    <row r="1831" ht="21.95" customHeight="1" spans="1:4">
      <c r="A1831" s="8" t="s">
        <v>32</v>
      </c>
      <c r="B1831" s="8" t="s">
        <v>35</v>
      </c>
      <c r="C1831" s="8" t="str">
        <f>"20190106128"</f>
        <v>20190106128</v>
      </c>
      <c r="D1831" s="9">
        <v>67</v>
      </c>
    </row>
    <row r="1832" ht="21.95" customHeight="1" spans="1:4">
      <c r="A1832" s="8" t="s">
        <v>32</v>
      </c>
      <c r="B1832" s="8" t="s">
        <v>35</v>
      </c>
      <c r="C1832" s="8" t="str">
        <f>"20190106129"</f>
        <v>20190106129</v>
      </c>
      <c r="D1832" s="9">
        <v>69</v>
      </c>
    </row>
    <row r="1833" ht="21.95" customHeight="1" spans="1:4">
      <c r="A1833" s="8" t="s">
        <v>32</v>
      </c>
      <c r="B1833" s="8" t="s">
        <v>35</v>
      </c>
      <c r="C1833" s="8" t="str">
        <f>"20190106130"</f>
        <v>20190106130</v>
      </c>
      <c r="D1833" s="9">
        <v>56.5</v>
      </c>
    </row>
    <row r="1834" ht="21.95" customHeight="1" spans="1:4">
      <c r="A1834" s="8" t="s">
        <v>32</v>
      </c>
      <c r="B1834" s="8" t="s">
        <v>35</v>
      </c>
      <c r="C1834" s="8" t="str">
        <f>"20190106201"</f>
        <v>20190106201</v>
      </c>
      <c r="D1834" s="9">
        <v>69.5</v>
      </c>
    </row>
    <row r="1835" ht="21.95" customHeight="1" spans="1:4">
      <c r="A1835" s="8" t="s">
        <v>32</v>
      </c>
      <c r="B1835" s="8" t="s">
        <v>35</v>
      </c>
      <c r="C1835" s="8" t="str">
        <f>"20190106202"</f>
        <v>20190106202</v>
      </c>
      <c r="D1835" s="9">
        <v>73</v>
      </c>
    </row>
    <row r="1836" ht="21.95" customHeight="1" spans="1:4">
      <c r="A1836" s="8" t="s">
        <v>32</v>
      </c>
      <c r="B1836" s="8" t="s">
        <v>35</v>
      </c>
      <c r="C1836" s="8" t="str">
        <f>"20190106203"</f>
        <v>20190106203</v>
      </c>
      <c r="D1836" s="9" t="s">
        <v>10</v>
      </c>
    </row>
    <row r="1837" ht="21.95" customHeight="1" spans="1:4">
      <c r="A1837" s="8" t="s">
        <v>32</v>
      </c>
      <c r="B1837" s="8" t="s">
        <v>35</v>
      </c>
      <c r="C1837" s="8" t="str">
        <f>"20190106204"</f>
        <v>20190106204</v>
      </c>
      <c r="D1837" s="9">
        <v>66</v>
      </c>
    </row>
    <row r="1838" ht="21.95" customHeight="1" spans="1:4">
      <c r="A1838" s="8" t="s">
        <v>32</v>
      </c>
      <c r="B1838" s="8" t="s">
        <v>35</v>
      </c>
      <c r="C1838" s="8" t="str">
        <f>"20190106205"</f>
        <v>20190106205</v>
      </c>
      <c r="D1838" s="9">
        <v>64.5</v>
      </c>
    </row>
    <row r="1839" ht="21.95" customHeight="1" spans="1:4">
      <c r="A1839" s="8" t="s">
        <v>32</v>
      </c>
      <c r="B1839" s="8" t="s">
        <v>35</v>
      </c>
      <c r="C1839" s="8" t="str">
        <f>"20190106206"</f>
        <v>20190106206</v>
      </c>
      <c r="D1839" s="9">
        <v>69.5</v>
      </c>
    </row>
    <row r="1840" ht="21.95" customHeight="1" spans="1:4">
      <c r="A1840" s="8" t="s">
        <v>32</v>
      </c>
      <c r="B1840" s="8" t="s">
        <v>35</v>
      </c>
      <c r="C1840" s="8" t="str">
        <f>"20190106207"</f>
        <v>20190106207</v>
      </c>
      <c r="D1840" s="9">
        <v>66</v>
      </c>
    </row>
    <row r="1841" ht="21.95" customHeight="1" spans="1:4">
      <c r="A1841" s="8" t="s">
        <v>32</v>
      </c>
      <c r="B1841" s="8" t="s">
        <v>35</v>
      </c>
      <c r="C1841" s="8" t="str">
        <f>"20190106208"</f>
        <v>20190106208</v>
      </c>
      <c r="D1841" s="9" t="s">
        <v>10</v>
      </c>
    </row>
    <row r="1842" ht="21.95" customHeight="1" spans="1:4">
      <c r="A1842" s="8" t="s">
        <v>32</v>
      </c>
      <c r="B1842" s="8" t="s">
        <v>35</v>
      </c>
      <c r="C1842" s="8" t="str">
        <f>"20190106209"</f>
        <v>20190106209</v>
      </c>
      <c r="D1842" s="9">
        <v>70.5</v>
      </c>
    </row>
    <row r="1843" ht="21.95" customHeight="1" spans="1:4">
      <c r="A1843" s="8" t="s">
        <v>32</v>
      </c>
      <c r="B1843" s="8" t="s">
        <v>35</v>
      </c>
      <c r="C1843" s="8" t="str">
        <f>"20190106210"</f>
        <v>20190106210</v>
      </c>
      <c r="D1843" s="9">
        <v>63</v>
      </c>
    </row>
    <row r="1844" ht="21.95" customHeight="1" spans="1:4">
      <c r="A1844" s="8" t="s">
        <v>32</v>
      </c>
      <c r="B1844" s="8" t="s">
        <v>35</v>
      </c>
      <c r="C1844" s="8" t="str">
        <f>"20190106211"</f>
        <v>20190106211</v>
      </c>
      <c r="D1844" s="9">
        <v>59</v>
      </c>
    </row>
    <row r="1845" ht="21.95" customHeight="1" spans="1:4">
      <c r="A1845" s="8" t="s">
        <v>32</v>
      </c>
      <c r="B1845" s="8" t="s">
        <v>35</v>
      </c>
      <c r="C1845" s="8" t="str">
        <f>"20190106212"</f>
        <v>20190106212</v>
      </c>
      <c r="D1845" s="9">
        <v>67.5</v>
      </c>
    </row>
    <row r="1846" ht="21.95" customHeight="1" spans="1:4">
      <c r="A1846" s="8" t="s">
        <v>32</v>
      </c>
      <c r="B1846" s="8" t="s">
        <v>35</v>
      </c>
      <c r="C1846" s="8" t="str">
        <f>"20190106213"</f>
        <v>20190106213</v>
      </c>
      <c r="D1846" s="9">
        <v>69.5</v>
      </c>
    </row>
    <row r="1847" ht="21.95" customHeight="1" spans="1:4">
      <c r="A1847" s="8" t="s">
        <v>32</v>
      </c>
      <c r="B1847" s="8" t="s">
        <v>35</v>
      </c>
      <c r="C1847" s="8" t="str">
        <f>"20190106214"</f>
        <v>20190106214</v>
      </c>
      <c r="D1847" s="9" t="s">
        <v>10</v>
      </c>
    </row>
    <row r="1848" ht="21.95" customHeight="1" spans="1:4">
      <c r="A1848" s="8" t="s">
        <v>32</v>
      </c>
      <c r="B1848" s="8" t="s">
        <v>35</v>
      </c>
      <c r="C1848" s="8" t="str">
        <f>"20190106215"</f>
        <v>20190106215</v>
      </c>
      <c r="D1848" s="9" t="s">
        <v>10</v>
      </c>
    </row>
    <row r="1849" ht="21.95" customHeight="1" spans="1:4">
      <c r="A1849" s="8" t="s">
        <v>32</v>
      </c>
      <c r="B1849" s="8" t="s">
        <v>35</v>
      </c>
      <c r="C1849" s="8" t="str">
        <f>"20190106216"</f>
        <v>20190106216</v>
      </c>
      <c r="D1849" s="9">
        <v>69.5</v>
      </c>
    </row>
    <row r="1850" ht="21.95" customHeight="1" spans="1:4">
      <c r="A1850" s="8" t="s">
        <v>32</v>
      </c>
      <c r="B1850" s="8" t="s">
        <v>35</v>
      </c>
      <c r="C1850" s="8" t="str">
        <f>"20190106217"</f>
        <v>20190106217</v>
      </c>
      <c r="D1850" s="9">
        <v>57</v>
      </c>
    </row>
    <row r="1851" ht="21.95" customHeight="1" spans="1:4">
      <c r="A1851" s="8" t="s">
        <v>32</v>
      </c>
      <c r="B1851" s="8" t="s">
        <v>35</v>
      </c>
      <c r="C1851" s="8" t="str">
        <f>"20190106218"</f>
        <v>20190106218</v>
      </c>
      <c r="D1851" s="9">
        <v>62</v>
      </c>
    </row>
    <row r="1852" ht="21.95" customHeight="1" spans="1:4">
      <c r="A1852" s="8" t="s">
        <v>32</v>
      </c>
      <c r="B1852" s="8" t="s">
        <v>35</v>
      </c>
      <c r="C1852" s="8" t="str">
        <f>"20190106219"</f>
        <v>20190106219</v>
      </c>
      <c r="D1852" s="9" t="s">
        <v>10</v>
      </c>
    </row>
    <row r="1853" ht="21.95" customHeight="1" spans="1:4">
      <c r="A1853" s="8" t="s">
        <v>32</v>
      </c>
      <c r="B1853" s="8" t="s">
        <v>35</v>
      </c>
      <c r="C1853" s="8" t="str">
        <f>"20190106220"</f>
        <v>20190106220</v>
      </c>
      <c r="D1853" s="9">
        <v>61</v>
      </c>
    </row>
    <row r="1854" ht="21.95" customHeight="1" spans="1:4">
      <c r="A1854" s="8" t="s">
        <v>32</v>
      </c>
      <c r="B1854" s="8" t="s">
        <v>35</v>
      </c>
      <c r="C1854" s="8" t="str">
        <f>"20190106221"</f>
        <v>20190106221</v>
      </c>
      <c r="D1854" s="9">
        <v>63.5</v>
      </c>
    </row>
    <row r="1855" ht="21.95" customHeight="1" spans="1:5">
      <c r="A1855" s="8" t="s">
        <v>32</v>
      </c>
      <c r="B1855" s="8" t="s">
        <v>35</v>
      </c>
      <c r="C1855" s="8" t="str">
        <f>"20190106222"</f>
        <v>20190106222</v>
      </c>
      <c r="D1855" s="9">
        <v>76.5</v>
      </c>
      <c r="E1855" s="2" t="s">
        <v>9</v>
      </c>
    </row>
    <row r="1856" ht="21.95" customHeight="1" spans="1:4">
      <c r="A1856" s="8" t="s">
        <v>32</v>
      </c>
      <c r="B1856" s="8" t="s">
        <v>35</v>
      </c>
      <c r="C1856" s="8" t="str">
        <f>"20190106223"</f>
        <v>20190106223</v>
      </c>
      <c r="D1856" s="9" t="s">
        <v>10</v>
      </c>
    </row>
    <row r="1857" ht="21.95" customHeight="1" spans="1:4">
      <c r="A1857" s="8" t="s">
        <v>32</v>
      </c>
      <c r="B1857" s="8" t="s">
        <v>35</v>
      </c>
      <c r="C1857" s="8" t="str">
        <f>"20190106224"</f>
        <v>20190106224</v>
      </c>
      <c r="D1857" s="9">
        <v>69</v>
      </c>
    </row>
    <row r="1858" ht="21.95" customHeight="1" spans="1:4">
      <c r="A1858" s="8" t="s">
        <v>32</v>
      </c>
      <c r="B1858" s="8" t="s">
        <v>35</v>
      </c>
      <c r="C1858" s="8" t="str">
        <f>"20190106225"</f>
        <v>20190106225</v>
      </c>
      <c r="D1858" s="9">
        <v>65</v>
      </c>
    </row>
    <row r="1859" ht="21.95" customHeight="1" spans="1:4">
      <c r="A1859" s="8" t="s">
        <v>32</v>
      </c>
      <c r="B1859" s="8" t="s">
        <v>35</v>
      </c>
      <c r="C1859" s="8" t="str">
        <f>"20190106226"</f>
        <v>20190106226</v>
      </c>
      <c r="D1859" s="9">
        <v>60.5</v>
      </c>
    </row>
    <row r="1860" ht="21.95" customHeight="1" spans="1:4">
      <c r="A1860" s="8" t="s">
        <v>32</v>
      </c>
      <c r="B1860" s="8" t="s">
        <v>35</v>
      </c>
      <c r="C1860" s="8" t="str">
        <f>"20190106227"</f>
        <v>20190106227</v>
      </c>
      <c r="D1860" s="9">
        <v>69.5</v>
      </c>
    </row>
    <row r="1861" ht="21.95" customHeight="1" spans="1:4">
      <c r="A1861" s="8" t="s">
        <v>32</v>
      </c>
      <c r="B1861" s="8" t="s">
        <v>35</v>
      </c>
      <c r="C1861" s="8" t="str">
        <f>"20190106228"</f>
        <v>20190106228</v>
      </c>
      <c r="D1861" s="9" t="s">
        <v>10</v>
      </c>
    </row>
    <row r="1862" ht="21.95" customHeight="1" spans="1:4">
      <c r="A1862" s="8" t="s">
        <v>32</v>
      </c>
      <c r="B1862" s="8" t="s">
        <v>35</v>
      </c>
      <c r="C1862" s="8" t="str">
        <f>"20190106229"</f>
        <v>20190106229</v>
      </c>
      <c r="D1862" s="9">
        <v>67</v>
      </c>
    </row>
    <row r="1863" ht="21.95" customHeight="1" spans="1:4">
      <c r="A1863" s="8" t="s">
        <v>32</v>
      </c>
      <c r="B1863" s="8" t="s">
        <v>35</v>
      </c>
      <c r="C1863" s="8" t="str">
        <f>"20190106230"</f>
        <v>20190106230</v>
      </c>
      <c r="D1863" s="9">
        <v>63.5</v>
      </c>
    </row>
    <row r="1864" ht="21.95" customHeight="1" spans="1:4">
      <c r="A1864" s="8" t="s">
        <v>32</v>
      </c>
      <c r="B1864" s="8" t="s">
        <v>35</v>
      </c>
      <c r="C1864" s="8" t="str">
        <f>"20190106301"</f>
        <v>20190106301</v>
      </c>
      <c r="D1864" s="9">
        <v>64</v>
      </c>
    </row>
    <row r="1865" ht="21.95" customHeight="1" spans="1:4">
      <c r="A1865" s="8" t="s">
        <v>32</v>
      </c>
      <c r="B1865" s="8" t="s">
        <v>35</v>
      </c>
      <c r="C1865" s="8" t="str">
        <f>"20190106302"</f>
        <v>20190106302</v>
      </c>
      <c r="D1865" s="9" t="s">
        <v>10</v>
      </c>
    </row>
    <row r="1866" ht="21.95" customHeight="1" spans="1:4">
      <c r="A1866" s="8" t="s">
        <v>32</v>
      </c>
      <c r="B1866" s="8" t="s">
        <v>35</v>
      </c>
      <c r="C1866" s="8" t="str">
        <f>"20190106303"</f>
        <v>20190106303</v>
      </c>
      <c r="D1866" s="9">
        <v>67</v>
      </c>
    </row>
    <row r="1867" ht="21.95" customHeight="1" spans="1:4">
      <c r="A1867" s="8" t="s">
        <v>32</v>
      </c>
      <c r="B1867" s="8" t="s">
        <v>35</v>
      </c>
      <c r="C1867" s="8" t="str">
        <f>"20190106304"</f>
        <v>20190106304</v>
      </c>
      <c r="D1867" s="9">
        <v>60</v>
      </c>
    </row>
    <row r="1868" ht="21.95" customHeight="1" spans="1:4">
      <c r="A1868" s="8" t="s">
        <v>32</v>
      </c>
      <c r="B1868" s="8" t="s">
        <v>35</v>
      </c>
      <c r="C1868" s="8" t="str">
        <f>"20190106305"</f>
        <v>20190106305</v>
      </c>
      <c r="D1868" s="9">
        <v>68.5</v>
      </c>
    </row>
    <row r="1869" ht="21.95" customHeight="1" spans="1:4">
      <c r="A1869" s="8" t="s">
        <v>32</v>
      </c>
      <c r="B1869" s="8" t="s">
        <v>35</v>
      </c>
      <c r="C1869" s="8" t="str">
        <f>"20190106306"</f>
        <v>20190106306</v>
      </c>
      <c r="D1869" s="9" t="s">
        <v>10</v>
      </c>
    </row>
    <row r="1870" ht="21.95" customHeight="1" spans="1:5">
      <c r="A1870" s="8" t="s">
        <v>32</v>
      </c>
      <c r="B1870" s="8" t="s">
        <v>35</v>
      </c>
      <c r="C1870" s="8" t="str">
        <f>"20190106307"</f>
        <v>20190106307</v>
      </c>
      <c r="D1870" s="9">
        <v>76</v>
      </c>
      <c r="E1870" s="2" t="s">
        <v>9</v>
      </c>
    </row>
    <row r="1871" ht="21.95" customHeight="1" spans="1:4">
      <c r="A1871" s="8" t="s">
        <v>32</v>
      </c>
      <c r="B1871" s="8" t="s">
        <v>35</v>
      </c>
      <c r="C1871" s="8" t="str">
        <f>"20190106308"</f>
        <v>20190106308</v>
      </c>
      <c r="D1871" s="9">
        <v>67.5</v>
      </c>
    </row>
    <row r="1872" ht="21.95" customHeight="1" spans="1:4">
      <c r="A1872" s="8" t="s">
        <v>32</v>
      </c>
      <c r="B1872" s="8" t="s">
        <v>35</v>
      </c>
      <c r="C1872" s="8" t="str">
        <f>"20190106309"</f>
        <v>20190106309</v>
      </c>
      <c r="D1872" s="9">
        <v>74</v>
      </c>
    </row>
    <row r="1873" ht="21.95" customHeight="1" spans="1:4">
      <c r="A1873" s="8" t="s">
        <v>32</v>
      </c>
      <c r="B1873" s="8" t="s">
        <v>35</v>
      </c>
      <c r="C1873" s="8" t="str">
        <f>"20190106310"</f>
        <v>20190106310</v>
      </c>
      <c r="D1873" s="9">
        <v>73</v>
      </c>
    </row>
    <row r="1874" ht="21.95" customHeight="1" spans="1:4">
      <c r="A1874" s="8" t="s">
        <v>32</v>
      </c>
      <c r="B1874" s="8" t="s">
        <v>35</v>
      </c>
      <c r="C1874" s="8" t="str">
        <f>"20190106311"</f>
        <v>20190106311</v>
      </c>
      <c r="D1874" s="9">
        <v>68.5</v>
      </c>
    </row>
    <row r="1875" ht="21.95" customHeight="1" spans="1:4">
      <c r="A1875" s="8" t="s">
        <v>32</v>
      </c>
      <c r="B1875" s="8" t="s">
        <v>35</v>
      </c>
      <c r="C1875" s="8" t="str">
        <f>"20190106312"</f>
        <v>20190106312</v>
      </c>
      <c r="D1875" s="9">
        <v>61</v>
      </c>
    </row>
    <row r="1876" ht="21.95" customHeight="1" spans="1:4">
      <c r="A1876" s="8" t="s">
        <v>32</v>
      </c>
      <c r="B1876" s="8" t="s">
        <v>35</v>
      </c>
      <c r="C1876" s="8" t="str">
        <f>"20190106313"</f>
        <v>20190106313</v>
      </c>
      <c r="D1876" s="9">
        <v>63.5</v>
      </c>
    </row>
    <row r="1877" ht="21.95" customHeight="1" spans="1:4">
      <c r="A1877" s="8" t="s">
        <v>32</v>
      </c>
      <c r="B1877" s="8" t="s">
        <v>35</v>
      </c>
      <c r="C1877" s="8" t="str">
        <f>"20190106314"</f>
        <v>20190106314</v>
      </c>
      <c r="D1877" s="9">
        <v>64.5</v>
      </c>
    </row>
    <row r="1878" ht="21.95" customHeight="1" spans="1:4">
      <c r="A1878" s="8" t="s">
        <v>32</v>
      </c>
      <c r="B1878" s="8" t="s">
        <v>35</v>
      </c>
      <c r="C1878" s="8" t="str">
        <f>"20190106315"</f>
        <v>20190106315</v>
      </c>
      <c r="D1878" s="9">
        <v>65</v>
      </c>
    </row>
    <row r="1879" ht="21.95" customHeight="1" spans="1:4">
      <c r="A1879" s="8" t="s">
        <v>32</v>
      </c>
      <c r="B1879" s="8" t="s">
        <v>35</v>
      </c>
      <c r="C1879" s="8" t="str">
        <f>"20190106316"</f>
        <v>20190106316</v>
      </c>
      <c r="D1879" s="9">
        <v>67.5</v>
      </c>
    </row>
    <row r="1880" ht="21.95" customHeight="1" spans="1:4">
      <c r="A1880" s="8" t="s">
        <v>32</v>
      </c>
      <c r="B1880" s="8" t="s">
        <v>35</v>
      </c>
      <c r="C1880" s="8" t="str">
        <f>"20190106317"</f>
        <v>20190106317</v>
      </c>
      <c r="D1880" s="9">
        <v>65</v>
      </c>
    </row>
    <row r="1881" ht="21.95" customHeight="1" spans="1:4">
      <c r="A1881" s="8" t="s">
        <v>32</v>
      </c>
      <c r="B1881" s="8" t="s">
        <v>35</v>
      </c>
      <c r="C1881" s="8" t="str">
        <f>"20190106318"</f>
        <v>20190106318</v>
      </c>
      <c r="D1881" s="9">
        <v>65.5</v>
      </c>
    </row>
    <row r="1882" ht="21.95" customHeight="1" spans="1:4">
      <c r="A1882" s="8" t="s">
        <v>32</v>
      </c>
      <c r="B1882" s="8" t="s">
        <v>35</v>
      </c>
      <c r="C1882" s="8" t="str">
        <f>"20190106319"</f>
        <v>20190106319</v>
      </c>
      <c r="D1882" s="9" t="s">
        <v>10</v>
      </c>
    </row>
    <row r="1883" ht="21.95" customHeight="1" spans="1:4">
      <c r="A1883" s="8" t="s">
        <v>32</v>
      </c>
      <c r="B1883" s="8" t="s">
        <v>35</v>
      </c>
      <c r="C1883" s="8" t="str">
        <f>"20190106320"</f>
        <v>20190106320</v>
      </c>
      <c r="D1883" s="9">
        <v>71</v>
      </c>
    </row>
    <row r="1884" ht="21.95" customHeight="1" spans="1:4">
      <c r="A1884" s="8" t="s">
        <v>32</v>
      </c>
      <c r="B1884" s="8" t="s">
        <v>35</v>
      </c>
      <c r="C1884" s="8" t="str">
        <f>"20190106321"</f>
        <v>20190106321</v>
      </c>
      <c r="D1884" s="9" t="s">
        <v>10</v>
      </c>
    </row>
    <row r="1885" ht="21.95" customHeight="1" spans="1:4">
      <c r="A1885" s="8" t="s">
        <v>32</v>
      </c>
      <c r="B1885" s="8" t="s">
        <v>35</v>
      </c>
      <c r="C1885" s="8" t="str">
        <f>"20190106322"</f>
        <v>20190106322</v>
      </c>
      <c r="D1885" s="9">
        <v>73</v>
      </c>
    </row>
    <row r="1886" ht="21.95" customHeight="1" spans="1:4">
      <c r="A1886" s="8" t="s">
        <v>32</v>
      </c>
      <c r="B1886" s="8" t="s">
        <v>35</v>
      </c>
      <c r="C1886" s="8" t="str">
        <f>"20190106323"</f>
        <v>20190106323</v>
      </c>
      <c r="D1886" s="9">
        <v>69</v>
      </c>
    </row>
    <row r="1887" ht="21.95" customHeight="1" spans="1:4">
      <c r="A1887" s="8" t="s">
        <v>32</v>
      </c>
      <c r="B1887" s="8" t="s">
        <v>35</v>
      </c>
      <c r="C1887" s="8" t="str">
        <f>"20190106324"</f>
        <v>20190106324</v>
      </c>
      <c r="D1887" s="9">
        <v>59.5</v>
      </c>
    </row>
    <row r="1888" ht="21.95" customHeight="1" spans="1:4">
      <c r="A1888" s="8" t="s">
        <v>32</v>
      </c>
      <c r="B1888" s="8" t="s">
        <v>35</v>
      </c>
      <c r="C1888" s="8" t="str">
        <f>"20190106325"</f>
        <v>20190106325</v>
      </c>
      <c r="D1888" s="9">
        <v>61</v>
      </c>
    </row>
    <row r="1889" ht="21.95" customHeight="1" spans="1:4">
      <c r="A1889" s="8" t="s">
        <v>32</v>
      </c>
      <c r="B1889" s="8" t="s">
        <v>35</v>
      </c>
      <c r="C1889" s="8" t="str">
        <f>"20190106326"</f>
        <v>20190106326</v>
      </c>
      <c r="D1889" s="9">
        <v>58</v>
      </c>
    </row>
    <row r="1890" ht="21.95" customHeight="1" spans="1:4">
      <c r="A1890" s="8" t="s">
        <v>32</v>
      </c>
      <c r="B1890" s="8" t="s">
        <v>35</v>
      </c>
      <c r="C1890" s="8" t="str">
        <f>"20190106327"</f>
        <v>20190106327</v>
      </c>
      <c r="D1890" s="9">
        <v>58</v>
      </c>
    </row>
    <row r="1891" ht="21.95" customHeight="1" spans="1:4">
      <c r="A1891" s="8" t="s">
        <v>32</v>
      </c>
      <c r="B1891" s="8" t="s">
        <v>35</v>
      </c>
      <c r="C1891" s="8" t="str">
        <f>"20190106328"</f>
        <v>20190106328</v>
      </c>
      <c r="D1891" s="9" t="s">
        <v>10</v>
      </c>
    </row>
    <row r="1892" ht="21.95" customHeight="1" spans="1:4">
      <c r="A1892" s="8" t="s">
        <v>32</v>
      </c>
      <c r="B1892" s="8" t="s">
        <v>35</v>
      </c>
      <c r="C1892" s="8" t="str">
        <f>"20190106329"</f>
        <v>20190106329</v>
      </c>
      <c r="D1892" s="9">
        <v>34</v>
      </c>
    </row>
    <row r="1893" ht="21.95" customHeight="1" spans="1:4">
      <c r="A1893" s="8" t="s">
        <v>32</v>
      </c>
      <c r="B1893" s="8" t="s">
        <v>35</v>
      </c>
      <c r="C1893" s="8" t="str">
        <f>"20190106330"</f>
        <v>20190106330</v>
      </c>
      <c r="D1893" s="9">
        <v>68</v>
      </c>
    </row>
    <row r="1894" ht="21.95" customHeight="1" spans="1:4">
      <c r="A1894" s="8" t="s">
        <v>32</v>
      </c>
      <c r="B1894" s="8" t="s">
        <v>35</v>
      </c>
      <c r="C1894" s="8" t="str">
        <f>"20190106401"</f>
        <v>20190106401</v>
      </c>
      <c r="D1894" s="9">
        <v>58</v>
      </c>
    </row>
    <row r="1895" ht="21.95" customHeight="1" spans="1:4">
      <c r="A1895" s="8" t="s">
        <v>32</v>
      </c>
      <c r="B1895" s="8" t="s">
        <v>35</v>
      </c>
      <c r="C1895" s="8" t="str">
        <f>"20190106402"</f>
        <v>20190106402</v>
      </c>
      <c r="D1895" s="9" t="s">
        <v>10</v>
      </c>
    </row>
    <row r="1896" ht="21.95" customHeight="1" spans="1:4">
      <c r="A1896" s="8" t="s">
        <v>32</v>
      </c>
      <c r="B1896" s="8" t="s">
        <v>35</v>
      </c>
      <c r="C1896" s="8" t="str">
        <f>"20190106403"</f>
        <v>20190106403</v>
      </c>
      <c r="D1896" s="9" t="s">
        <v>10</v>
      </c>
    </row>
    <row r="1897" ht="21.95" customHeight="1" spans="1:4">
      <c r="A1897" s="8" t="s">
        <v>32</v>
      </c>
      <c r="B1897" s="8" t="s">
        <v>35</v>
      </c>
      <c r="C1897" s="8" t="str">
        <f>"20190106404"</f>
        <v>20190106404</v>
      </c>
      <c r="D1897" s="9">
        <v>69.5</v>
      </c>
    </row>
    <row r="1898" ht="21.95" customHeight="1" spans="1:4">
      <c r="A1898" s="8" t="s">
        <v>32</v>
      </c>
      <c r="B1898" s="8" t="s">
        <v>35</v>
      </c>
      <c r="C1898" s="8" t="str">
        <f>"20190106405"</f>
        <v>20190106405</v>
      </c>
      <c r="D1898" s="9" t="s">
        <v>10</v>
      </c>
    </row>
    <row r="1899" ht="21.95" customHeight="1" spans="1:4">
      <c r="A1899" s="8" t="s">
        <v>32</v>
      </c>
      <c r="B1899" s="8" t="s">
        <v>35</v>
      </c>
      <c r="C1899" s="8" t="str">
        <f>"20190106406"</f>
        <v>20190106406</v>
      </c>
      <c r="D1899" s="9">
        <v>68</v>
      </c>
    </row>
    <row r="1900" ht="21.95" customHeight="1" spans="1:4">
      <c r="A1900" s="8" t="s">
        <v>32</v>
      </c>
      <c r="B1900" s="8" t="s">
        <v>35</v>
      </c>
      <c r="C1900" s="8" t="str">
        <f>"20190106407"</f>
        <v>20190106407</v>
      </c>
      <c r="D1900" s="9">
        <v>64</v>
      </c>
    </row>
    <row r="1901" ht="21.95" customHeight="1" spans="1:4">
      <c r="A1901" s="8" t="s">
        <v>32</v>
      </c>
      <c r="B1901" s="8" t="s">
        <v>35</v>
      </c>
      <c r="C1901" s="8" t="str">
        <f>"20190106408"</f>
        <v>20190106408</v>
      </c>
      <c r="D1901" s="9">
        <v>72</v>
      </c>
    </row>
    <row r="1902" ht="21.95" customHeight="1" spans="1:4">
      <c r="A1902" s="8" t="s">
        <v>32</v>
      </c>
      <c r="B1902" s="8" t="s">
        <v>35</v>
      </c>
      <c r="C1902" s="8" t="str">
        <f>"20190106409"</f>
        <v>20190106409</v>
      </c>
      <c r="D1902" s="9">
        <v>68</v>
      </c>
    </row>
    <row r="1903" ht="21.95" customHeight="1" spans="1:4">
      <c r="A1903" s="8" t="s">
        <v>32</v>
      </c>
      <c r="B1903" s="8" t="s">
        <v>35</v>
      </c>
      <c r="C1903" s="8" t="str">
        <f>"20190106410"</f>
        <v>20190106410</v>
      </c>
      <c r="D1903" s="9">
        <v>61</v>
      </c>
    </row>
    <row r="1904" ht="21.95" customHeight="1" spans="1:4">
      <c r="A1904" s="8" t="s">
        <v>32</v>
      </c>
      <c r="B1904" s="8" t="s">
        <v>35</v>
      </c>
      <c r="C1904" s="8" t="str">
        <f>"20190106411"</f>
        <v>20190106411</v>
      </c>
      <c r="D1904" s="9" t="s">
        <v>10</v>
      </c>
    </row>
    <row r="1905" ht="21.95" customHeight="1" spans="1:4">
      <c r="A1905" s="8" t="s">
        <v>32</v>
      </c>
      <c r="B1905" s="8" t="s">
        <v>35</v>
      </c>
      <c r="C1905" s="8" t="str">
        <f>"20190106412"</f>
        <v>20190106412</v>
      </c>
      <c r="D1905" s="9">
        <v>58.5</v>
      </c>
    </row>
    <row r="1906" ht="21.95" customHeight="1" spans="1:4">
      <c r="A1906" s="8" t="s">
        <v>32</v>
      </c>
      <c r="B1906" s="8" t="s">
        <v>35</v>
      </c>
      <c r="C1906" s="8" t="str">
        <f>"20190106413"</f>
        <v>20190106413</v>
      </c>
      <c r="D1906" s="9">
        <v>66</v>
      </c>
    </row>
    <row r="1907" ht="21.95" customHeight="1" spans="1:4">
      <c r="A1907" s="8" t="s">
        <v>32</v>
      </c>
      <c r="B1907" s="8" t="s">
        <v>35</v>
      </c>
      <c r="C1907" s="8" t="str">
        <f>"20190106414"</f>
        <v>20190106414</v>
      </c>
      <c r="D1907" s="9">
        <v>60.5</v>
      </c>
    </row>
    <row r="1908" ht="21.95" customHeight="1" spans="1:4">
      <c r="A1908" s="8" t="s">
        <v>32</v>
      </c>
      <c r="B1908" s="8" t="s">
        <v>35</v>
      </c>
      <c r="C1908" s="8" t="str">
        <f>"20190106415"</f>
        <v>20190106415</v>
      </c>
      <c r="D1908" s="9" t="s">
        <v>10</v>
      </c>
    </row>
    <row r="1909" ht="21.95" customHeight="1" spans="1:4">
      <c r="A1909" s="8" t="s">
        <v>32</v>
      </c>
      <c r="B1909" s="8" t="s">
        <v>35</v>
      </c>
      <c r="C1909" s="8" t="str">
        <f>"20190106416"</f>
        <v>20190106416</v>
      </c>
      <c r="D1909" s="9" t="s">
        <v>10</v>
      </c>
    </row>
    <row r="1910" ht="21.95" customHeight="1" spans="1:4">
      <c r="A1910" s="8" t="s">
        <v>32</v>
      </c>
      <c r="B1910" s="8" t="s">
        <v>35</v>
      </c>
      <c r="C1910" s="8" t="str">
        <f>"20190106417"</f>
        <v>20190106417</v>
      </c>
      <c r="D1910" s="9">
        <v>71</v>
      </c>
    </row>
    <row r="1911" ht="21.95" customHeight="1" spans="1:5">
      <c r="A1911" s="8" t="s">
        <v>32</v>
      </c>
      <c r="B1911" s="8" t="s">
        <v>35</v>
      </c>
      <c r="C1911" s="8" t="str">
        <f>"20190106418"</f>
        <v>20190106418</v>
      </c>
      <c r="D1911" s="9">
        <v>75</v>
      </c>
      <c r="E1911" s="2" t="s">
        <v>9</v>
      </c>
    </row>
    <row r="1912" ht="21.95" customHeight="1" spans="1:4">
      <c r="A1912" s="8" t="s">
        <v>32</v>
      </c>
      <c r="B1912" s="8" t="s">
        <v>35</v>
      </c>
      <c r="C1912" s="8" t="str">
        <f>"20190106419"</f>
        <v>20190106419</v>
      </c>
      <c r="D1912" s="9" t="s">
        <v>10</v>
      </c>
    </row>
    <row r="1913" ht="21.95" customHeight="1" spans="1:4">
      <c r="A1913" s="8" t="s">
        <v>32</v>
      </c>
      <c r="B1913" s="8" t="s">
        <v>35</v>
      </c>
      <c r="C1913" s="8" t="str">
        <f>"20190106420"</f>
        <v>20190106420</v>
      </c>
      <c r="D1913" s="9">
        <v>62.5</v>
      </c>
    </row>
    <row r="1914" ht="21.95" customHeight="1" spans="1:4">
      <c r="A1914" s="8" t="s">
        <v>32</v>
      </c>
      <c r="B1914" s="8" t="s">
        <v>35</v>
      </c>
      <c r="C1914" s="8" t="str">
        <f>"20190106421"</f>
        <v>20190106421</v>
      </c>
      <c r="D1914" s="9">
        <v>64.5</v>
      </c>
    </row>
    <row r="1915" ht="21.95" customHeight="1" spans="1:4">
      <c r="A1915" s="8" t="s">
        <v>32</v>
      </c>
      <c r="B1915" s="8" t="s">
        <v>35</v>
      </c>
      <c r="C1915" s="8" t="str">
        <f>"20190106422"</f>
        <v>20190106422</v>
      </c>
      <c r="D1915" s="9">
        <v>64.5</v>
      </c>
    </row>
    <row r="1916" ht="21.95" customHeight="1" spans="1:4">
      <c r="A1916" s="8" t="s">
        <v>32</v>
      </c>
      <c r="B1916" s="8" t="s">
        <v>35</v>
      </c>
      <c r="C1916" s="8" t="str">
        <f>"20190106423"</f>
        <v>20190106423</v>
      </c>
      <c r="D1916" s="9">
        <v>70</v>
      </c>
    </row>
    <row r="1917" ht="21.95" customHeight="1" spans="1:4">
      <c r="A1917" s="8" t="s">
        <v>32</v>
      </c>
      <c r="B1917" s="8" t="s">
        <v>35</v>
      </c>
      <c r="C1917" s="8" t="str">
        <f>"20190106424"</f>
        <v>20190106424</v>
      </c>
      <c r="D1917" s="9">
        <v>60</v>
      </c>
    </row>
    <row r="1918" ht="21.95" customHeight="1" spans="1:4">
      <c r="A1918" s="8" t="s">
        <v>32</v>
      </c>
      <c r="B1918" s="8" t="s">
        <v>35</v>
      </c>
      <c r="C1918" s="8" t="str">
        <f>"20190106425"</f>
        <v>20190106425</v>
      </c>
      <c r="D1918" s="9">
        <v>66.5</v>
      </c>
    </row>
    <row r="1919" ht="21.95" customHeight="1" spans="1:4">
      <c r="A1919" s="8" t="s">
        <v>32</v>
      </c>
      <c r="B1919" s="8" t="s">
        <v>35</v>
      </c>
      <c r="C1919" s="8" t="str">
        <f>"20190106426"</f>
        <v>20190106426</v>
      </c>
      <c r="D1919" s="9">
        <v>52.5</v>
      </c>
    </row>
    <row r="1920" ht="21.95" customHeight="1" spans="1:4">
      <c r="A1920" s="8" t="s">
        <v>32</v>
      </c>
      <c r="B1920" s="8" t="s">
        <v>35</v>
      </c>
      <c r="C1920" s="8" t="str">
        <f>"20190106427"</f>
        <v>20190106427</v>
      </c>
      <c r="D1920" s="9">
        <v>60</v>
      </c>
    </row>
    <row r="1921" ht="21.95" customHeight="1" spans="1:4">
      <c r="A1921" s="8" t="s">
        <v>32</v>
      </c>
      <c r="B1921" s="8" t="s">
        <v>35</v>
      </c>
      <c r="C1921" s="8" t="str">
        <f>"20190106428"</f>
        <v>20190106428</v>
      </c>
      <c r="D1921" s="9">
        <v>66.5</v>
      </c>
    </row>
    <row r="1922" ht="21.95" customHeight="1" spans="1:4">
      <c r="A1922" s="8" t="s">
        <v>32</v>
      </c>
      <c r="B1922" s="8" t="s">
        <v>35</v>
      </c>
      <c r="C1922" s="8" t="str">
        <f>"20190106429"</f>
        <v>20190106429</v>
      </c>
      <c r="D1922" s="9">
        <v>65.5</v>
      </c>
    </row>
    <row r="1923" ht="21.95" customHeight="1" spans="1:4">
      <c r="A1923" s="8" t="s">
        <v>32</v>
      </c>
      <c r="B1923" s="8" t="s">
        <v>35</v>
      </c>
      <c r="C1923" s="8" t="str">
        <f>"20190106430"</f>
        <v>20190106430</v>
      </c>
      <c r="D1923" s="9">
        <v>62</v>
      </c>
    </row>
    <row r="1924" ht="21.95" customHeight="1" spans="1:4">
      <c r="A1924" s="8" t="s">
        <v>32</v>
      </c>
      <c r="B1924" s="8" t="s">
        <v>35</v>
      </c>
      <c r="C1924" s="8" t="str">
        <f>"20190106501"</f>
        <v>20190106501</v>
      </c>
      <c r="D1924" s="9">
        <v>57.5</v>
      </c>
    </row>
    <row r="1925" ht="21.95" customHeight="1" spans="1:4">
      <c r="A1925" s="8" t="s">
        <v>32</v>
      </c>
      <c r="B1925" s="8" t="s">
        <v>35</v>
      </c>
      <c r="C1925" s="8" t="str">
        <f>"20190106502"</f>
        <v>20190106502</v>
      </c>
      <c r="D1925" s="9">
        <v>70</v>
      </c>
    </row>
    <row r="1926" ht="21.95" customHeight="1" spans="1:4">
      <c r="A1926" s="8" t="s">
        <v>32</v>
      </c>
      <c r="B1926" s="8" t="s">
        <v>35</v>
      </c>
      <c r="C1926" s="8" t="str">
        <f>"20190106503"</f>
        <v>20190106503</v>
      </c>
      <c r="D1926" s="9" t="s">
        <v>10</v>
      </c>
    </row>
    <row r="1927" ht="21.95" customHeight="1" spans="1:4">
      <c r="A1927" s="8" t="s">
        <v>32</v>
      </c>
      <c r="B1927" s="8" t="s">
        <v>35</v>
      </c>
      <c r="C1927" s="8" t="str">
        <f>"20190106504"</f>
        <v>20190106504</v>
      </c>
      <c r="D1927" s="9">
        <v>66.5</v>
      </c>
    </row>
    <row r="1928" ht="21.95" customHeight="1" spans="1:4">
      <c r="A1928" s="8" t="s">
        <v>32</v>
      </c>
      <c r="B1928" s="8" t="s">
        <v>35</v>
      </c>
      <c r="C1928" s="8" t="str">
        <f>"20190106505"</f>
        <v>20190106505</v>
      </c>
      <c r="D1928" s="9">
        <v>68.5</v>
      </c>
    </row>
    <row r="1929" ht="21.95" customHeight="1" spans="1:4">
      <c r="A1929" s="8" t="s">
        <v>32</v>
      </c>
      <c r="B1929" s="8" t="s">
        <v>35</v>
      </c>
      <c r="C1929" s="8" t="str">
        <f>"20190106506"</f>
        <v>20190106506</v>
      </c>
      <c r="D1929" s="9">
        <v>65.5</v>
      </c>
    </row>
    <row r="1930" ht="21.95" customHeight="1" spans="1:4">
      <c r="A1930" s="8" t="s">
        <v>32</v>
      </c>
      <c r="B1930" s="8" t="s">
        <v>35</v>
      </c>
      <c r="C1930" s="8" t="str">
        <f>"20190106507"</f>
        <v>20190106507</v>
      </c>
      <c r="D1930" s="9">
        <v>64.5</v>
      </c>
    </row>
    <row r="1931" ht="21.95" customHeight="1" spans="1:4">
      <c r="A1931" s="8" t="s">
        <v>32</v>
      </c>
      <c r="B1931" s="8" t="s">
        <v>35</v>
      </c>
      <c r="C1931" s="8" t="str">
        <f>"20190106508"</f>
        <v>20190106508</v>
      </c>
      <c r="D1931" s="9">
        <v>60.5</v>
      </c>
    </row>
    <row r="1932" ht="21.95" customHeight="1" spans="1:4">
      <c r="A1932" s="8" t="s">
        <v>32</v>
      </c>
      <c r="B1932" s="8" t="s">
        <v>35</v>
      </c>
      <c r="C1932" s="8" t="str">
        <f>"20190106509"</f>
        <v>20190106509</v>
      </c>
      <c r="D1932" s="9" t="s">
        <v>10</v>
      </c>
    </row>
    <row r="1933" ht="21.95" customHeight="1" spans="1:4">
      <c r="A1933" s="8" t="s">
        <v>32</v>
      </c>
      <c r="B1933" s="8" t="s">
        <v>35</v>
      </c>
      <c r="C1933" s="8" t="str">
        <f>"20190106510"</f>
        <v>20190106510</v>
      </c>
      <c r="D1933" s="9">
        <v>68.5</v>
      </c>
    </row>
    <row r="1934" ht="21.95" customHeight="1" spans="1:4">
      <c r="A1934" s="8" t="s">
        <v>32</v>
      </c>
      <c r="B1934" s="8" t="s">
        <v>35</v>
      </c>
      <c r="C1934" s="8" t="str">
        <f>"20190106511"</f>
        <v>20190106511</v>
      </c>
      <c r="D1934" s="9">
        <v>72</v>
      </c>
    </row>
    <row r="1935" ht="21.95" customHeight="1" spans="1:4">
      <c r="A1935" s="8" t="s">
        <v>32</v>
      </c>
      <c r="B1935" s="8" t="s">
        <v>35</v>
      </c>
      <c r="C1935" s="8" t="str">
        <f>"20190106512"</f>
        <v>20190106512</v>
      </c>
      <c r="D1935" s="9" t="s">
        <v>10</v>
      </c>
    </row>
    <row r="1936" ht="21.95" customHeight="1" spans="1:4">
      <c r="A1936" s="8" t="s">
        <v>32</v>
      </c>
      <c r="B1936" s="8" t="s">
        <v>35</v>
      </c>
      <c r="C1936" s="8" t="str">
        <f>"20190106513"</f>
        <v>20190106513</v>
      </c>
      <c r="D1936" s="9">
        <v>65</v>
      </c>
    </row>
    <row r="1937" ht="21.95" customHeight="1" spans="1:4">
      <c r="A1937" s="8" t="s">
        <v>32</v>
      </c>
      <c r="B1937" s="8" t="s">
        <v>35</v>
      </c>
      <c r="C1937" s="8" t="str">
        <f>"20190106514"</f>
        <v>20190106514</v>
      </c>
      <c r="D1937" s="9">
        <v>63</v>
      </c>
    </row>
    <row r="1938" ht="21.95" customHeight="1" spans="1:4">
      <c r="A1938" s="8" t="s">
        <v>32</v>
      </c>
      <c r="B1938" s="8" t="s">
        <v>35</v>
      </c>
      <c r="C1938" s="8" t="str">
        <f>"20190106515"</f>
        <v>20190106515</v>
      </c>
      <c r="D1938" s="9">
        <v>65.5</v>
      </c>
    </row>
    <row r="1939" ht="21.95" customHeight="1" spans="1:4">
      <c r="A1939" s="8" t="s">
        <v>32</v>
      </c>
      <c r="B1939" s="8" t="s">
        <v>35</v>
      </c>
      <c r="C1939" s="8" t="str">
        <f>"20190106516"</f>
        <v>20190106516</v>
      </c>
      <c r="D1939" s="9">
        <v>67.5</v>
      </c>
    </row>
    <row r="1940" ht="21.95" customHeight="1" spans="1:4">
      <c r="A1940" s="8" t="s">
        <v>32</v>
      </c>
      <c r="B1940" s="8" t="s">
        <v>35</v>
      </c>
      <c r="C1940" s="8" t="str">
        <f>"20190106517"</f>
        <v>20190106517</v>
      </c>
      <c r="D1940" s="9" t="s">
        <v>10</v>
      </c>
    </row>
    <row r="1941" ht="21.95" customHeight="1" spans="1:4">
      <c r="A1941" s="8" t="s">
        <v>32</v>
      </c>
      <c r="B1941" s="8" t="s">
        <v>35</v>
      </c>
      <c r="C1941" s="8" t="str">
        <f>"20190106518"</f>
        <v>20190106518</v>
      </c>
      <c r="D1941" s="9" t="s">
        <v>10</v>
      </c>
    </row>
    <row r="1942" ht="21.95" customHeight="1" spans="1:4">
      <c r="A1942" s="8" t="s">
        <v>32</v>
      </c>
      <c r="B1942" s="8" t="s">
        <v>35</v>
      </c>
      <c r="C1942" s="8" t="str">
        <f>"20190106519"</f>
        <v>20190106519</v>
      </c>
      <c r="D1942" s="9">
        <v>62.5</v>
      </c>
    </row>
    <row r="1943" ht="21.95" customHeight="1" spans="1:4">
      <c r="A1943" s="8" t="s">
        <v>32</v>
      </c>
      <c r="B1943" s="8" t="s">
        <v>35</v>
      </c>
      <c r="C1943" s="8" t="str">
        <f>"20190106520"</f>
        <v>20190106520</v>
      </c>
      <c r="D1943" s="9">
        <v>72</v>
      </c>
    </row>
    <row r="1944" ht="21.95" customHeight="1" spans="1:4">
      <c r="A1944" s="8" t="s">
        <v>32</v>
      </c>
      <c r="B1944" s="8" t="s">
        <v>35</v>
      </c>
      <c r="C1944" s="8" t="str">
        <f>"20190106521"</f>
        <v>20190106521</v>
      </c>
      <c r="D1944" s="9">
        <v>66.5</v>
      </c>
    </row>
    <row r="1945" ht="21.95" customHeight="1" spans="1:4">
      <c r="A1945" s="8" t="s">
        <v>32</v>
      </c>
      <c r="B1945" s="8" t="s">
        <v>35</v>
      </c>
      <c r="C1945" s="8" t="str">
        <f>"20190106522"</f>
        <v>20190106522</v>
      </c>
      <c r="D1945" s="9">
        <v>58</v>
      </c>
    </row>
    <row r="1946" ht="21.95" customHeight="1" spans="1:4">
      <c r="A1946" s="8" t="s">
        <v>32</v>
      </c>
      <c r="B1946" s="8" t="s">
        <v>35</v>
      </c>
      <c r="C1946" s="8" t="str">
        <f>"20190106523"</f>
        <v>20190106523</v>
      </c>
      <c r="D1946" s="9" t="s">
        <v>10</v>
      </c>
    </row>
    <row r="1947" ht="21.95" customHeight="1" spans="1:4">
      <c r="A1947" s="8" t="s">
        <v>32</v>
      </c>
      <c r="B1947" s="8" t="s">
        <v>35</v>
      </c>
      <c r="C1947" s="8" t="str">
        <f>"20190106524"</f>
        <v>20190106524</v>
      </c>
      <c r="D1947" s="9" t="s">
        <v>10</v>
      </c>
    </row>
    <row r="1948" ht="21.95" customHeight="1" spans="1:4">
      <c r="A1948" s="8" t="s">
        <v>32</v>
      </c>
      <c r="B1948" s="8" t="s">
        <v>35</v>
      </c>
      <c r="C1948" s="8" t="str">
        <f>"20190106525"</f>
        <v>20190106525</v>
      </c>
      <c r="D1948" s="9">
        <v>71</v>
      </c>
    </row>
    <row r="1949" ht="21.95" customHeight="1" spans="1:4">
      <c r="A1949" s="8" t="s">
        <v>32</v>
      </c>
      <c r="B1949" s="8" t="s">
        <v>35</v>
      </c>
      <c r="C1949" s="8" t="str">
        <f>"20190106526"</f>
        <v>20190106526</v>
      </c>
      <c r="D1949" s="9">
        <v>68</v>
      </c>
    </row>
    <row r="1950" ht="21.95" customHeight="1" spans="1:4">
      <c r="A1950" s="8" t="s">
        <v>32</v>
      </c>
      <c r="B1950" s="8" t="s">
        <v>35</v>
      </c>
      <c r="C1950" s="8" t="str">
        <f>"20190106527"</f>
        <v>20190106527</v>
      </c>
      <c r="D1950" s="9">
        <v>64.5</v>
      </c>
    </row>
    <row r="1951" ht="21.95" customHeight="1" spans="1:4">
      <c r="A1951" s="8" t="s">
        <v>32</v>
      </c>
      <c r="B1951" s="8" t="s">
        <v>35</v>
      </c>
      <c r="C1951" s="8" t="str">
        <f>"20190106528"</f>
        <v>20190106528</v>
      </c>
      <c r="D1951" s="9">
        <v>65.5</v>
      </c>
    </row>
    <row r="1952" ht="21.95" customHeight="1" spans="1:4">
      <c r="A1952" s="8" t="s">
        <v>32</v>
      </c>
      <c r="B1952" s="8" t="s">
        <v>35</v>
      </c>
      <c r="C1952" s="8" t="str">
        <f>"20190106529"</f>
        <v>20190106529</v>
      </c>
      <c r="D1952" s="9">
        <v>61</v>
      </c>
    </row>
    <row r="1953" ht="21.95" customHeight="1" spans="1:4">
      <c r="A1953" s="8" t="s">
        <v>32</v>
      </c>
      <c r="B1953" s="8" t="s">
        <v>35</v>
      </c>
      <c r="C1953" s="8" t="str">
        <f>"20190106530"</f>
        <v>20190106530</v>
      </c>
      <c r="D1953" s="9">
        <v>63</v>
      </c>
    </row>
    <row r="1954" ht="21.95" customHeight="1" spans="1:4">
      <c r="A1954" s="8" t="s">
        <v>32</v>
      </c>
      <c r="B1954" s="8" t="s">
        <v>35</v>
      </c>
      <c r="C1954" s="8" t="str">
        <f>"20190106601"</f>
        <v>20190106601</v>
      </c>
      <c r="D1954" s="9" t="s">
        <v>10</v>
      </c>
    </row>
    <row r="1955" ht="21.95" customHeight="1" spans="1:4">
      <c r="A1955" s="8" t="s">
        <v>32</v>
      </c>
      <c r="B1955" s="8" t="s">
        <v>35</v>
      </c>
      <c r="C1955" s="8" t="str">
        <f>"20190106602"</f>
        <v>20190106602</v>
      </c>
      <c r="D1955" s="9">
        <v>65</v>
      </c>
    </row>
    <row r="1956" ht="21.95" customHeight="1" spans="1:4">
      <c r="A1956" s="8" t="s">
        <v>32</v>
      </c>
      <c r="B1956" s="8" t="s">
        <v>35</v>
      </c>
      <c r="C1956" s="8" t="str">
        <f>"20190106603"</f>
        <v>20190106603</v>
      </c>
      <c r="D1956" s="9">
        <v>70</v>
      </c>
    </row>
    <row r="1957" ht="21.95" customHeight="1" spans="1:4">
      <c r="A1957" s="8" t="s">
        <v>32</v>
      </c>
      <c r="B1957" s="8" t="s">
        <v>35</v>
      </c>
      <c r="C1957" s="8" t="str">
        <f>"20190106604"</f>
        <v>20190106604</v>
      </c>
      <c r="D1957" s="9">
        <v>51</v>
      </c>
    </row>
    <row r="1958" ht="21.95" customHeight="1" spans="1:4">
      <c r="A1958" s="8" t="s">
        <v>32</v>
      </c>
      <c r="B1958" s="8" t="s">
        <v>35</v>
      </c>
      <c r="C1958" s="8" t="str">
        <f>"20190106605"</f>
        <v>20190106605</v>
      </c>
      <c r="D1958" s="9">
        <v>67.5</v>
      </c>
    </row>
    <row r="1959" ht="21.95" customHeight="1" spans="1:4">
      <c r="A1959" s="8" t="s">
        <v>32</v>
      </c>
      <c r="B1959" s="8" t="s">
        <v>35</v>
      </c>
      <c r="C1959" s="8" t="str">
        <f>"20190106606"</f>
        <v>20190106606</v>
      </c>
      <c r="D1959" s="9">
        <v>68.5</v>
      </c>
    </row>
    <row r="1960" ht="21.95" customHeight="1" spans="1:5">
      <c r="A1960" s="8" t="s">
        <v>32</v>
      </c>
      <c r="B1960" s="8" t="s">
        <v>35</v>
      </c>
      <c r="C1960" s="8" t="str">
        <f>"20190106607"</f>
        <v>20190106607</v>
      </c>
      <c r="D1960" s="9">
        <v>75</v>
      </c>
      <c r="E1960" s="2" t="s">
        <v>9</v>
      </c>
    </row>
    <row r="1961" ht="21.95" customHeight="1" spans="1:4">
      <c r="A1961" s="8" t="s">
        <v>32</v>
      </c>
      <c r="B1961" s="8" t="s">
        <v>35</v>
      </c>
      <c r="C1961" s="8" t="str">
        <f>"20190106608"</f>
        <v>20190106608</v>
      </c>
      <c r="D1961" s="9" t="s">
        <v>10</v>
      </c>
    </row>
    <row r="1962" ht="21.95" customHeight="1" spans="1:4">
      <c r="A1962" s="8" t="s">
        <v>32</v>
      </c>
      <c r="B1962" s="8" t="s">
        <v>35</v>
      </c>
      <c r="C1962" s="8" t="str">
        <f>"20190106609"</f>
        <v>20190106609</v>
      </c>
      <c r="D1962" s="9" t="s">
        <v>10</v>
      </c>
    </row>
    <row r="1963" ht="21.95" customHeight="1" spans="1:4">
      <c r="A1963" s="8" t="s">
        <v>32</v>
      </c>
      <c r="B1963" s="8" t="s">
        <v>35</v>
      </c>
      <c r="C1963" s="8" t="str">
        <f>"20190106610"</f>
        <v>20190106610</v>
      </c>
      <c r="D1963" s="9">
        <v>58</v>
      </c>
    </row>
    <row r="1964" ht="21.95" customHeight="1" spans="1:4">
      <c r="A1964" s="8" t="s">
        <v>32</v>
      </c>
      <c r="B1964" s="8" t="s">
        <v>35</v>
      </c>
      <c r="C1964" s="8" t="str">
        <f>"20190106611"</f>
        <v>20190106611</v>
      </c>
      <c r="D1964" s="9" t="s">
        <v>10</v>
      </c>
    </row>
    <row r="1965" ht="21.95" customHeight="1" spans="1:4">
      <c r="A1965" s="8" t="s">
        <v>32</v>
      </c>
      <c r="B1965" s="8" t="s">
        <v>35</v>
      </c>
      <c r="C1965" s="8" t="str">
        <f>"20190106612"</f>
        <v>20190106612</v>
      </c>
      <c r="D1965" s="9">
        <v>61.5</v>
      </c>
    </row>
    <row r="1966" ht="21.95" customHeight="1" spans="1:4">
      <c r="A1966" s="8" t="s">
        <v>32</v>
      </c>
      <c r="B1966" s="8" t="s">
        <v>35</v>
      </c>
      <c r="C1966" s="8" t="str">
        <f>"20190106613"</f>
        <v>20190106613</v>
      </c>
      <c r="D1966" s="9">
        <v>59.5</v>
      </c>
    </row>
    <row r="1967" ht="21.95" customHeight="1" spans="1:4">
      <c r="A1967" s="8" t="s">
        <v>32</v>
      </c>
      <c r="B1967" s="8" t="s">
        <v>35</v>
      </c>
      <c r="C1967" s="8" t="str">
        <f>"20190106614"</f>
        <v>20190106614</v>
      </c>
      <c r="D1967" s="9" t="s">
        <v>10</v>
      </c>
    </row>
    <row r="1968" ht="21.95" customHeight="1" spans="1:4">
      <c r="A1968" s="8" t="s">
        <v>32</v>
      </c>
      <c r="B1968" s="8" t="s">
        <v>35</v>
      </c>
      <c r="C1968" s="8" t="str">
        <f>"20190106615"</f>
        <v>20190106615</v>
      </c>
      <c r="D1968" s="9">
        <v>63.5</v>
      </c>
    </row>
    <row r="1969" ht="21.95" customHeight="1" spans="1:4">
      <c r="A1969" s="8" t="s">
        <v>32</v>
      </c>
      <c r="B1969" s="8" t="s">
        <v>35</v>
      </c>
      <c r="C1969" s="8" t="str">
        <f>"20190106616"</f>
        <v>20190106616</v>
      </c>
      <c r="D1969" s="9">
        <v>60</v>
      </c>
    </row>
    <row r="1970" ht="21.95" customHeight="1" spans="1:4">
      <c r="A1970" s="8" t="s">
        <v>32</v>
      </c>
      <c r="B1970" s="8" t="s">
        <v>35</v>
      </c>
      <c r="C1970" s="8" t="str">
        <f>"20190106617"</f>
        <v>20190106617</v>
      </c>
      <c r="D1970" s="9">
        <v>64.5</v>
      </c>
    </row>
    <row r="1971" ht="21.95" customHeight="1" spans="1:4">
      <c r="A1971" s="8" t="s">
        <v>32</v>
      </c>
      <c r="B1971" s="8" t="s">
        <v>35</v>
      </c>
      <c r="C1971" s="8" t="str">
        <f>"20190106618"</f>
        <v>20190106618</v>
      </c>
      <c r="D1971" s="9">
        <v>50</v>
      </c>
    </row>
    <row r="1972" ht="21.95" customHeight="1" spans="1:4">
      <c r="A1972" s="8" t="s">
        <v>32</v>
      </c>
      <c r="B1972" s="8" t="s">
        <v>35</v>
      </c>
      <c r="C1972" s="8" t="str">
        <f>"20190106619"</f>
        <v>20190106619</v>
      </c>
      <c r="D1972" s="9">
        <v>61</v>
      </c>
    </row>
    <row r="1973" ht="21.95" customHeight="1" spans="1:4">
      <c r="A1973" s="8" t="s">
        <v>32</v>
      </c>
      <c r="B1973" s="8" t="s">
        <v>35</v>
      </c>
      <c r="C1973" s="8" t="str">
        <f>"20190106620"</f>
        <v>20190106620</v>
      </c>
      <c r="D1973" s="9">
        <v>62.5</v>
      </c>
    </row>
    <row r="1974" ht="21.95" customHeight="1" spans="1:4">
      <c r="A1974" s="8" t="s">
        <v>32</v>
      </c>
      <c r="B1974" s="8" t="s">
        <v>35</v>
      </c>
      <c r="C1974" s="8" t="str">
        <f>"20190106621"</f>
        <v>20190106621</v>
      </c>
      <c r="D1974" s="9">
        <v>63</v>
      </c>
    </row>
    <row r="1975" ht="21.95" customHeight="1" spans="1:4">
      <c r="A1975" s="8" t="s">
        <v>32</v>
      </c>
      <c r="B1975" s="8" t="s">
        <v>36</v>
      </c>
      <c r="C1975" s="8" t="str">
        <f>"20190106622"</f>
        <v>20190106622</v>
      </c>
      <c r="D1975" s="9">
        <v>56.5</v>
      </c>
    </row>
    <row r="1976" ht="21.95" customHeight="1" spans="1:4">
      <c r="A1976" s="8" t="s">
        <v>32</v>
      </c>
      <c r="B1976" s="8" t="s">
        <v>36</v>
      </c>
      <c r="C1976" s="8" t="str">
        <f>"20190106623"</f>
        <v>20190106623</v>
      </c>
      <c r="D1976" s="9">
        <v>61</v>
      </c>
    </row>
    <row r="1977" ht="21.95" customHeight="1" spans="1:4">
      <c r="A1977" s="8" t="s">
        <v>32</v>
      </c>
      <c r="B1977" s="8" t="s">
        <v>36</v>
      </c>
      <c r="C1977" s="8" t="str">
        <f>"20190106624"</f>
        <v>20190106624</v>
      </c>
      <c r="D1977" s="9">
        <v>69.5</v>
      </c>
    </row>
    <row r="1978" ht="21.95" customHeight="1" spans="1:4">
      <c r="A1978" s="8" t="s">
        <v>32</v>
      </c>
      <c r="B1978" s="8" t="s">
        <v>36</v>
      </c>
      <c r="C1978" s="8" t="str">
        <f>"20190106625"</f>
        <v>20190106625</v>
      </c>
      <c r="D1978" s="9">
        <v>63.5</v>
      </c>
    </row>
    <row r="1979" ht="21.95" customHeight="1" spans="1:4">
      <c r="A1979" s="8" t="s">
        <v>32</v>
      </c>
      <c r="B1979" s="8" t="s">
        <v>36</v>
      </c>
      <c r="C1979" s="8" t="str">
        <f>"20190106626"</f>
        <v>20190106626</v>
      </c>
      <c r="D1979" s="9">
        <v>71.5</v>
      </c>
    </row>
    <row r="1980" ht="21.95" customHeight="1" spans="1:4">
      <c r="A1980" s="8" t="s">
        <v>32</v>
      </c>
      <c r="B1980" s="8" t="s">
        <v>36</v>
      </c>
      <c r="C1980" s="8" t="str">
        <f>"20190106627"</f>
        <v>20190106627</v>
      </c>
      <c r="D1980" s="9">
        <v>64</v>
      </c>
    </row>
    <row r="1981" ht="21.95" customHeight="1" spans="1:4">
      <c r="A1981" s="8" t="s">
        <v>32</v>
      </c>
      <c r="B1981" s="8" t="s">
        <v>36</v>
      </c>
      <c r="C1981" s="8" t="str">
        <f>"20190106628"</f>
        <v>20190106628</v>
      </c>
      <c r="D1981" s="9" t="s">
        <v>10</v>
      </c>
    </row>
    <row r="1982" ht="21.95" customHeight="1" spans="1:4">
      <c r="A1982" s="8" t="s">
        <v>32</v>
      </c>
      <c r="B1982" s="8" t="s">
        <v>36</v>
      </c>
      <c r="C1982" s="8" t="str">
        <f>"20190106629"</f>
        <v>20190106629</v>
      </c>
      <c r="D1982" s="9">
        <v>64</v>
      </c>
    </row>
    <row r="1983" ht="21.95" customHeight="1" spans="1:4">
      <c r="A1983" s="8" t="s">
        <v>32</v>
      </c>
      <c r="B1983" s="8" t="s">
        <v>36</v>
      </c>
      <c r="C1983" s="8" t="str">
        <f>"20190106630"</f>
        <v>20190106630</v>
      </c>
      <c r="D1983" s="9">
        <v>68</v>
      </c>
    </row>
    <row r="1984" ht="21.95" customHeight="1" spans="1:4">
      <c r="A1984" s="8" t="s">
        <v>32</v>
      </c>
      <c r="B1984" s="8" t="s">
        <v>36</v>
      </c>
      <c r="C1984" s="8" t="str">
        <f>"20190106701"</f>
        <v>20190106701</v>
      </c>
      <c r="D1984" s="9">
        <v>65</v>
      </c>
    </row>
    <row r="1985" ht="21.95" customHeight="1" spans="1:5">
      <c r="A1985" s="8" t="s">
        <v>32</v>
      </c>
      <c r="B1985" s="8" t="s">
        <v>36</v>
      </c>
      <c r="C1985" s="8" t="str">
        <f>"20190106702"</f>
        <v>20190106702</v>
      </c>
      <c r="D1985" s="9">
        <v>62</v>
      </c>
      <c r="E1985" s="10"/>
    </row>
    <row r="1986" ht="21.95" customHeight="1" spans="1:5">
      <c r="A1986" s="8" t="s">
        <v>32</v>
      </c>
      <c r="B1986" s="8" t="s">
        <v>36</v>
      </c>
      <c r="C1986" s="8" t="str">
        <f>"20190106703"</f>
        <v>20190106703</v>
      </c>
      <c r="D1986" s="9" t="s">
        <v>10</v>
      </c>
      <c r="E1986" s="10"/>
    </row>
    <row r="1987" ht="21.95" customHeight="1" spans="1:5">
      <c r="A1987" s="8" t="s">
        <v>32</v>
      </c>
      <c r="B1987" s="8" t="s">
        <v>36</v>
      </c>
      <c r="C1987" s="8" t="str">
        <f>"20190106704"</f>
        <v>20190106704</v>
      </c>
      <c r="D1987" s="9">
        <v>66.5</v>
      </c>
      <c r="E1987" s="10"/>
    </row>
    <row r="1988" ht="21.95" customHeight="1" spans="1:4">
      <c r="A1988" s="8" t="s">
        <v>32</v>
      </c>
      <c r="B1988" s="8" t="s">
        <v>36</v>
      </c>
      <c r="C1988" s="8" t="str">
        <f>"20190106705"</f>
        <v>20190106705</v>
      </c>
      <c r="D1988" s="9" t="s">
        <v>10</v>
      </c>
    </row>
    <row r="1989" ht="21.95" customHeight="1" spans="1:4">
      <c r="A1989" s="8" t="s">
        <v>32</v>
      </c>
      <c r="B1989" s="8" t="s">
        <v>36</v>
      </c>
      <c r="C1989" s="8" t="str">
        <f>"20190106706"</f>
        <v>20190106706</v>
      </c>
      <c r="D1989" s="9">
        <v>69</v>
      </c>
    </row>
    <row r="1990" ht="21.95" customHeight="1" spans="1:4">
      <c r="A1990" s="8" t="s">
        <v>32</v>
      </c>
      <c r="B1990" s="8" t="s">
        <v>36</v>
      </c>
      <c r="C1990" s="8" t="str">
        <f>"20190106707"</f>
        <v>20190106707</v>
      </c>
      <c r="D1990" s="9">
        <v>60.5</v>
      </c>
    </row>
    <row r="1991" ht="21.95" customHeight="1" spans="1:4">
      <c r="A1991" s="8" t="s">
        <v>32</v>
      </c>
      <c r="B1991" s="8" t="s">
        <v>36</v>
      </c>
      <c r="C1991" s="8" t="str">
        <f>"20190106708"</f>
        <v>20190106708</v>
      </c>
      <c r="D1991" s="9">
        <v>65</v>
      </c>
    </row>
    <row r="1992" ht="21.95" customHeight="1" spans="1:5">
      <c r="A1992" s="8" t="s">
        <v>32</v>
      </c>
      <c r="B1992" s="8" t="s">
        <v>36</v>
      </c>
      <c r="C1992" s="8" t="str">
        <f>"20190106709"</f>
        <v>20190106709</v>
      </c>
      <c r="D1992" s="9">
        <v>72</v>
      </c>
      <c r="E1992" s="2" t="s">
        <v>9</v>
      </c>
    </row>
    <row r="1993" ht="21.95" customHeight="1" spans="1:4">
      <c r="A1993" s="8" t="s">
        <v>32</v>
      </c>
      <c r="B1993" s="8" t="s">
        <v>36</v>
      </c>
      <c r="C1993" s="8" t="str">
        <f>"20190106710"</f>
        <v>20190106710</v>
      </c>
      <c r="D1993" s="9">
        <v>49</v>
      </c>
    </row>
    <row r="1994" ht="21.95" customHeight="1" spans="1:4">
      <c r="A1994" s="8" t="s">
        <v>32</v>
      </c>
      <c r="B1994" s="8" t="s">
        <v>36</v>
      </c>
      <c r="C1994" s="8" t="str">
        <f>"20190106711"</f>
        <v>20190106711</v>
      </c>
      <c r="D1994" s="9">
        <v>71</v>
      </c>
    </row>
    <row r="1995" ht="21.95" customHeight="1" spans="1:4">
      <c r="A1995" s="8" t="s">
        <v>32</v>
      </c>
      <c r="B1995" s="8" t="s">
        <v>36</v>
      </c>
      <c r="C1995" s="8" t="str">
        <f>"20190106712"</f>
        <v>20190106712</v>
      </c>
      <c r="D1995" s="9">
        <v>66.5</v>
      </c>
    </row>
    <row r="1996" ht="21.95" customHeight="1" spans="1:5">
      <c r="A1996" s="8" t="s">
        <v>32</v>
      </c>
      <c r="B1996" s="8" t="s">
        <v>36</v>
      </c>
      <c r="C1996" s="8" t="str">
        <f>"20190106713"</f>
        <v>20190106713</v>
      </c>
      <c r="D1996" s="9">
        <v>79</v>
      </c>
      <c r="E1996" s="2" t="s">
        <v>9</v>
      </c>
    </row>
    <row r="1997" ht="21.95" customHeight="1" spans="1:5">
      <c r="A1997" s="8" t="s">
        <v>32</v>
      </c>
      <c r="B1997" s="8" t="s">
        <v>36</v>
      </c>
      <c r="C1997" s="8" t="str">
        <f>"20190106714"</f>
        <v>20190106714</v>
      </c>
      <c r="D1997" s="9">
        <v>74.5</v>
      </c>
      <c r="E1997" s="2" t="s">
        <v>9</v>
      </c>
    </row>
    <row r="1998" ht="21.95" customHeight="1" spans="1:4">
      <c r="A1998" s="8" t="s">
        <v>32</v>
      </c>
      <c r="B1998" s="8" t="s">
        <v>36</v>
      </c>
      <c r="C1998" s="8" t="str">
        <f>"20190106715"</f>
        <v>20190106715</v>
      </c>
      <c r="D1998" s="9">
        <v>66</v>
      </c>
    </row>
    <row r="1999" ht="21.95" customHeight="1" spans="1:4">
      <c r="A1999" s="8" t="s">
        <v>32</v>
      </c>
      <c r="B1999" s="8" t="s">
        <v>36</v>
      </c>
      <c r="C1999" s="8" t="str">
        <f>"20190106716"</f>
        <v>20190106716</v>
      </c>
      <c r="D1999" s="9">
        <v>63</v>
      </c>
    </row>
    <row r="2000" ht="21.95" customHeight="1" spans="1:4">
      <c r="A2000" s="8" t="s">
        <v>32</v>
      </c>
      <c r="B2000" s="8" t="s">
        <v>36</v>
      </c>
      <c r="C2000" s="8" t="str">
        <f>"20190106717"</f>
        <v>20190106717</v>
      </c>
      <c r="D2000" s="9">
        <v>60.5</v>
      </c>
    </row>
    <row r="2001" ht="21.95" customHeight="1" spans="1:4">
      <c r="A2001" s="8" t="s">
        <v>32</v>
      </c>
      <c r="B2001" s="8" t="s">
        <v>36</v>
      </c>
      <c r="C2001" s="8" t="str">
        <f>"20190106718"</f>
        <v>20190106718</v>
      </c>
      <c r="D2001" s="9">
        <v>67.5</v>
      </c>
    </row>
    <row r="2002" ht="21.95" customHeight="1" spans="1:4">
      <c r="A2002" s="8" t="s">
        <v>32</v>
      </c>
      <c r="B2002" s="8" t="s">
        <v>36</v>
      </c>
      <c r="C2002" s="8" t="str">
        <f>"20190106719"</f>
        <v>20190106719</v>
      </c>
      <c r="D2002" s="9">
        <v>68</v>
      </c>
    </row>
    <row r="2003" ht="21.95" customHeight="1" spans="1:4">
      <c r="A2003" s="8" t="s">
        <v>32</v>
      </c>
      <c r="B2003" s="8" t="s">
        <v>36</v>
      </c>
      <c r="C2003" s="8" t="str">
        <f>"20190106720"</f>
        <v>20190106720</v>
      </c>
      <c r="D2003" s="9">
        <v>59</v>
      </c>
    </row>
    <row r="2004" ht="21.95" customHeight="1" spans="1:4">
      <c r="A2004" s="8" t="s">
        <v>32</v>
      </c>
      <c r="B2004" s="8" t="s">
        <v>36</v>
      </c>
      <c r="C2004" s="8" t="str">
        <f>"20190106721"</f>
        <v>20190106721</v>
      </c>
      <c r="D2004" s="9">
        <v>56.5</v>
      </c>
    </row>
    <row r="2005" ht="21.95" customHeight="1" spans="1:4">
      <c r="A2005" s="8" t="s">
        <v>32</v>
      </c>
      <c r="B2005" s="8" t="s">
        <v>36</v>
      </c>
      <c r="C2005" s="8" t="str">
        <f>"20190106722"</f>
        <v>20190106722</v>
      </c>
      <c r="D2005" s="9">
        <v>62.5</v>
      </c>
    </row>
    <row r="2006" ht="21.95" customHeight="1" spans="1:4">
      <c r="A2006" s="8" t="s">
        <v>32</v>
      </c>
      <c r="B2006" s="8" t="s">
        <v>36</v>
      </c>
      <c r="C2006" s="8" t="str">
        <f>"20190106723"</f>
        <v>20190106723</v>
      </c>
      <c r="D2006" s="9" t="s">
        <v>10</v>
      </c>
    </row>
    <row r="2007" ht="21.95" customHeight="1" spans="1:4">
      <c r="A2007" s="8" t="s">
        <v>32</v>
      </c>
      <c r="B2007" s="8" t="s">
        <v>36</v>
      </c>
      <c r="C2007" s="8" t="str">
        <f>"20190106724"</f>
        <v>20190106724</v>
      </c>
      <c r="D2007" s="9">
        <v>65</v>
      </c>
    </row>
    <row r="2008" ht="21.95" customHeight="1" spans="1:4">
      <c r="A2008" s="8" t="s">
        <v>32</v>
      </c>
      <c r="B2008" s="8" t="s">
        <v>36</v>
      </c>
      <c r="C2008" s="8" t="str">
        <f>"20190106725"</f>
        <v>20190106725</v>
      </c>
      <c r="D2008" s="9">
        <v>64</v>
      </c>
    </row>
    <row r="2009" ht="21.95" customHeight="1" spans="1:4">
      <c r="A2009" s="8" t="s">
        <v>32</v>
      </c>
      <c r="B2009" s="8" t="s">
        <v>36</v>
      </c>
      <c r="C2009" s="8" t="str">
        <f>"20190106726"</f>
        <v>20190106726</v>
      </c>
      <c r="D2009" s="9">
        <v>55.5</v>
      </c>
    </row>
    <row r="2010" ht="21.95" customHeight="1" spans="1:4">
      <c r="A2010" s="8" t="s">
        <v>32</v>
      </c>
      <c r="B2010" s="8" t="s">
        <v>36</v>
      </c>
      <c r="C2010" s="8" t="str">
        <f>"20190106727"</f>
        <v>20190106727</v>
      </c>
      <c r="D2010" s="9">
        <v>61</v>
      </c>
    </row>
    <row r="2011" ht="21.95" customHeight="1" spans="1:4">
      <c r="A2011" s="8" t="s">
        <v>32</v>
      </c>
      <c r="B2011" s="8" t="s">
        <v>36</v>
      </c>
      <c r="C2011" s="8" t="str">
        <f>"20190106728"</f>
        <v>20190106728</v>
      </c>
      <c r="D2011" s="9">
        <v>62</v>
      </c>
    </row>
    <row r="2012" ht="21.95" customHeight="1" spans="1:4">
      <c r="A2012" s="8" t="s">
        <v>32</v>
      </c>
      <c r="B2012" s="8" t="s">
        <v>36</v>
      </c>
      <c r="C2012" s="8" t="str">
        <f>"20190106729"</f>
        <v>20190106729</v>
      </c>
      <c r="D2012" s="9" t="s">
        <v>10</v>
      </c>
    </row>
    <row r="2013" ht="21.95" customHeight="1" spans="1:4">
      <c r="A2013" s="8" t="s">
        <v>32</v>
      </c>
      <c r="B2013" s="8" t="s">
        <v>36</v>
      </c>
      <c r="C2013" s="8" t="str">
        <f>"20190106730"</f>
        <v>20190106730</v>
      </c>
      <c r="D2013" s="9" t="s">
        <v>10</v>
      </c>
    </row>
    <row r="2014" ht="21.95" customHeight="1" spans="1:4">
      <c r="A2014" s="8" t="s">
        <v>32</v>
      </c>
      <c r="B2014" s="8" t="s">
        <v>36</v>
      </c>
      <c r="C2014" s="8" t="str">
        <f>"20190106801"</f>
        <v>20190106801</v>
      </c>
      <c r="D2014" s="9" t="s">
        <v>10</v>
      </c>
    </row>
    <row r="2015" ht="21.95" customHeight="1" spans="1:4">
      <c r="A2015" s="8" t="s">
        <v>32</v>
      </c>
      <c r="B2015" s="8" t="s">
        <v>36</v>
      </c>
      <c r="C2015" s="8" t="str">
        <f>"20190106802"</f>
        <v>20190106802</v>
      </c>
      <c r="D2015" s="9">
        <v>64.5</v>
      </c>
    </row>
    <row r="2016" ht="21.95" customHeight="1" spans="1:4">
      <c r="A2016" s="8" t="s">
        <v>32</v>
      </c>
      <c r="B2016" s="8" t="s">
        <v>36</v>
      </c>
      <c r="C2016" s="8" t="str">
        <f>"20190106803"</f>
        <v>20190106803</v>
      </c>
      <c r="D2016" s="9">
        <v>55</v>
      </c>
    </row>
    <row r="2017" ht="21.95" customHeight="1" spans="1:4">
      <c r="A2017" s="8" t="s">
        <v>32</v>
      </c>
      <c r="B2017" s="8" t="s">
        <v>36</v>
      </c>
      <c r="C2017" s="8" t="str">
        <f>"20190106804"</f>
        <v>20190106804</v>
      </c>
      <c r="D2017" s="9" t="s">
        <v>10</v>
      </c>
    </row>
    <row r="2018" ht="21.95" customHeight="1" spans="1:4">
      <c r="A2018" s="8" t="s">
        <v>32</v>
      </c>
      <c r="B2018" s="8" t="s">
        <v>36</v>
      </c>
      <c r="C2018" s="8" t="str">
        <f>"20190106805"</f>
        <v>20190106805</v>
      </c>
      <c r="D2018" s="9">
        <v>62</v>
      </c>
    </row>
    <row r="2019" ht="21.95" customHeight="1" spans="1:4">
      <c r="A2019" s="8" t="s">
        <v>32</v>
      </c>
      <c r="B2019" s="8" t="s">
        <v>36</v>
      </c>
      <c r="C2019" s="8" t="str">
        <f>"20190106806"</f>
        <v>20190106806</v>
      </c>
      <c r="D2019" s="9">
        <v>53.5</v>
      </c>
    </row>
    <row r="2020" ht="21.95" customHeight="1" spans="1:4">
      <c r="A2020" s="8" t="s">
        <v>32</v>
      </c>
      <c r="B2020" s="8" t="s">
        <v>36</v>
      </c>
      <c r="C2020" s="8" t="str">
        <f>"20190106807"</f>
        <v>20190106807</v>
      </c>
      <c r="D2020" s="9" t="s">
        <v>10</v>
      </c>
    </row>
    <row r="2021" ht="21.95" customHeight="1" spans="1:4">
      <c r="A2021" s="8" t="s">
        <v>32</v>
      </c>
      <c r="B2021" s="8" t="s">
        <v>36</v>
      </c>
      <c r="C2021" s="8" t="str">
        <f>"20190106808"</f>
        <v>20190106808</v>
      </c>
      <c r="D2021" s="9" t="s">
        <v>10</v>
      </c>
    </row>
    <row r="2022" ht="21.95" customHeight="1" spans="1:4">
      <c r="A2022" s="8" t="s">
        <v>32</v>
      </c>
      <c r="B2022" s="8" t="s">
        <v>36</v>
      </c>
      <c r="C2022" s="8" t="str">
        <f>"20190106809"</f>
        <v>20190106809</v>
      </c>
      <c r="D2022" s="9">
        <v>59</v>
      </c>
    </row>
    <row r="2023" ht="21.95" customHeight="1" spans="1:4">
      <c r="A2023" s="8" t="s">
        <v>32</v>
      </c>
      <c r="B2023" s="8" t="s">
        <v>36</v>
      </c>
      <c r="C2023" s="8" t="str">
        <f>"20190106810"</f>
        <v>20190106810</v>
      </c>
      <c r="D2023" s="9">
        <v>61</v>
      </c>
    </row>
    <row r="2024" ht="21.95" customHeight="1" spans="1:4">
      <c r="A2024" s="8" t="s">
        <v>32</v>
      </c>
      <c r="B2024" s="8" t="s">
        <v>37</v>
      </c>
      <c r="C2024" s="8" t="str">
        <f>"20190106811"</f>
        <v>20190106811</v>
      </c>
      <c r="D2024" s="9">
        <v>62.5</v>
      </c>
    </row>
    <row r="2025" ht="21.95" customHeight="1" spans="1:4">
      <c r="A2025" s="8" t="s">
        <v>32</v>
      </c>
      <c r="B2025" s="8" t="s">
        <v>37</v>
      </c>
      <c r="C2025" s="8" t="str">
        <f>"20190106812"</f>
        <v>20190106812</v>
      </c>
      <c r="D2025" s="9">
        <v>70.5</v>
      </c>
    </row>
    <row r="2026" ht="21.95" customHeight="1" spans="1:4">
      <c r="A2026" s="8" t="s">
        <v>32</v>
      </c>
      <c r="B2026" s="8" t="s">
        <v>37</v>
      </c>
      <c r="C2026" s="8" t="str">
        <f>"20190106813"</f>
        <v>20190106813</v>
      </c>
      <c r="D2026" s="9">
        <v>51</v>
      </c>
    </row>
    <row r="2027" ht="21.95" customHeight="1" spans="1:4">
      <c r="A2027" s="8" t="s">
        <v>32</v>
      </c>
      <c r="B2027" s="8" t="s">
        <v>37</v>
      </c>
      <c r="C2027" s="8" t="str">
        <f>"20190106814"</f>
        <v>20190106814</v>
      </c>
      <c r="D2027" s="9">
        <v>65</v>
      </c>
    </row>
    <row r="2028" ht="21.95" customHeight="1" spans="1:4">
      <c r="A2028" s="8" t="s">
        <v>32</v>
      </c>
      <c r="B2028" s="8" t="s">
        <v>37</v>
      </c>
      <c r="C2028" s="8" t="str">
        <f>"20190106815"</f>
        <v>20190106815</v>
      </c>
      <c r="D2028" s="9">
        <v>65</v>
      </c>
    </row>
    <row r="2029" ht="21.95" customHeight="1" spans="1:4">
      <c r="A2029" s="8" t="s">
        <v>32</v>
      </c>
      <c r="B2029" s="8" t="s">
        <v>37</v>
      </c>
      <c r="C2029" s="8" t="str">
        <f>"20190106816"</f>
        <v>20190106816</v>
      </c>
      <c r="D2029" s="9">
        <v>64</v>
      </c>
    </row>
    <row r="2030" ht="21.95" customHeight="1" spans="1:4">
      <c r="A2030" s="8" t="s">
        <v>32</v>
      </c>
      <c r="B2030" s="8" t="s">
        <v>37</v>
      </c>
      <c r="C2030" s="8" t="str">
        <f>"20190106817"</f>
        <v>20190106817</v>
      </c>
      <c r="D2030" s="9" t="s">
        <v>10</v>
      </c>
    </row>
    <row r="2031" ht="21.95" customHeight="1" spans="1:5">
      <c r="A2031" s="8" t="s">
        <v>32</v>
      </c>
      <c r="B2031" s="8" t="s">
        <v>37</v>
      </c>
      <c r="C2031" s="8" t="str">
        <f>"20190106818"</f>
        <v>20190106818</v>
      </c>
      <c r="D2031" s="9">
        <v>65</v>
      </c>
      <c r="E2031" s="10"/>
    </row>
    <row r="2032" ht="21.95" customHeight="1" spans="1:5">
      <c r="A2032" s="8" t="s">
        <v>32</v>
      </c>
      <c r="B2032" s="8" t="s">
        <v>37</v>
      </c>
      <c r="C2032" s="8" t="str">
        <f>"20190106819"</f>
        <v>20190106819</v>
      </c>
      <c r="D2032" s="9">
        <v>59.5</v>
      </c>
      <c r="E2032" s="10"/>
    </row>
    <row r="2033" ht="21.95" customHeight="1" spans="1:5">
      <c r="A2033" s="8" t="s">
        <v>32</v>
      </c>
      <c r="B2033" s="8" t="s">
        <v>37</v>
      </c>
      <c r="C2033" s="8" t="str">
        <f>"20190106820"</f>
        <v>20190106820</v>
      </c>
      <c r="D2033" s="9">
        <v>65</v>
      </c>
      <c r="E2033" s="10"/>
    </row>
    <row r="2034" ht="21.95" customHeight="1" spans="1:4">
      <c r="A2034" s="8" t="s">
        <v>32</v>
      </c>
      <c r="B2034" s="8" t="s">
        <v>37</v>
      </c>
      <c r="C2034" s="8" t="str">
        <f>"20190106821"</f>
        <v>20190106821</v>
      </c>
      <c r="D2034" s="9">
        <v>62.5</v>
      </c>
    </row>
    <row r="2035" ht="21.95" customHeight="1" spans="1:4">
      <c r="A2035" s="8" t="s">
        <v>32</v>
      </c>
      <c r="B2035" s="8" t="s">
        <v>37</v>
      </c>
      <c r="C2035" s="8" t="str">
        <f>"20190106822"</f>
        <v>20190106822</v>
      </c>
      <c r="D2035" s="9">
        <v>62.5</v>
      </c>
    </row>
    <row r="2036" ht="21.95" customHeight="1" spans="1:4">
      <c r="A2036" s="8" t="s">
        <v>32</v>
      </c>
      <c r="B2036" s="8" t="s">
        <v>37</v>
      </c>
      <c r="C2036" s="8" t="str">
        <f>"20190106823"</f>
        <v>20190106823</v>
      </c>
      <c r="D2036" s="9">
        <v>69</v>
      </c>
    </row>
    <row r="2037" ht="21.95" customHeight="1" spans="1:4">
      <c r="A2037" s="8" t="s">
        <v>32</v>
      </c>
      <c r="B2037" s="8" t="s">
        <v>37</v>
      </c>
      <c r="C2037" s="8" t="str">
        <f>"20190106824"</f>
        <v>20190106824</v>
      </c>
      <c r="D2037" s="9">
        <v>63.5</v>
      </c>
    </row>
    <row r="2038" ht="21.95" customHeight="1" spans="1:4">
      <c r="A2038" s="8" t="s">
        <v>32</v>
      </c>
      <c r="B2038" s="8" t="s">
        <v>37</v>
      </c>
      <c r="C2038" s="8" t="str">
        <f>"20190106825"</f>
        <v>20190106825</v>
      </c>
      <c r="D2038" s="9" t="s">
        <v>10</v>
      </c>
    </row>
    <row r="2039" ht="21.95" customHeight="1" spans="1:5">
      <c r="A2039" s="8" t="s">
        <v>32</v>
      </c>
      <c r="B2039" s="8" t="s">
        <v>37</v>
      </c>
      <c r="C2039" s="8" t="str">
        <f>"20190106826"</f>
        <v>20190106826</v>
      </c>
      <c r="D2039" s="9">
        <v>74</v>
      </c>
      <c r="E2039" s="2" t="s">
        <v>9</v>
      </c>
    </row>
    <row r="2040" ht="21.95" customHeight="1" spans="1:5">
      <c r="A2040" s="8" t="s">
        <v>32</v>
      </c>
      <c r="B2040" s="8" t="s">
        <v>37</v>
      </c>
      <c r="C2040" s="8" t="str">
        <f>"20190106827"</f>
        <v>20190106827</v>
      </c>
      <c r="D2040" s="9">
        <v>73.5</v>
      </c>
      <c r="E2040" s="2" t="s">
        <v>9</v>
      </c>
    </row>
    <row r="2041" ht="21.95" customHeight="1" spans="1:4">
      <c r="A2041" s="8" t="s">
        <v>32</v>
      </c>
      <c r="B2041" s="8" t="s">
        <v>37</v>
      </c>
      <c r="C2041" s="8" t="str">
        <f>"20190106828"</f>
        <v>20190106828</v>
      </c>
      <c r="D2041" s="9">
        <v>58</v>
      </c>
    </row>
    <row r="2042" ht="21.95" customHeight="1" spans="1:4">
      <c r="A2042" s="8" t="s">
        <v>32</v>
      </c>
      <c r="B2042" s="8" t="s">
        <v>37</v>
      </c>
      <c r="C2042" s="8" t="str">
        <f>"20190106829"</f>
        <v>20190106829</v>
      </c>
      <c r="D2042" s="9" t="s">
        <v>10</v>
      </c>
    </row>
    <row r="2043" ht="21.95" customHeight="1" spans="1:4">
      <c r="A2043" s="8" t="s">
        <v>32</v>
      </c>
      <c r="B2043" s="8" t="s">
        <v>37</v>
      </c>
      <c r="C2043" s="8" t="str">
        <f>"20190106830"</f>
        <v>20190106830</v>
      </c>
      <c r="D2043" s="9">
        <v>55</v>
      </c>
    </row>
    <row r="2044" ht="21.95" customHeight="1" spans="1:4">
      <c r="A2044" s="8" t="s">
        <v>32</v>
      </c>
      <c r="B2044" s="8" t="s">
        <v>37</v>
      </c>
      <c r="C2044" s="8" t="str">
        <f>"20190106901"</f>
        <v>20190106901</v>
      </c>
      <c r="D2044" s="9">
        <v>53</v>
      </c>
    </row>
    <row r="2045" ht="21.95" customHeight="1" spans="1:4">
      <c r="A2045" s="8" t="s">
        <v>32</v>
      </c>
      <c r="B2045" s="8" t="s">
        <v>37</v>
      </c>
      <c r="C2045" s="8" t="str">
        <f>"20190106902"</f>
        <v>20190106902</v>
      </c>
      <c r="D2045" s="9">
        <v>58.5</v>
      </c>
    </row>
    <row r="2046" ht="21.95" customHeight="1" spans="1:4">
      <c r="A2046" s="8" t="s">
        <v>32</v>
      </c>
      <c r="B2046" s="8" t="s">
        <v>37</v>
      </c>
      <c r="C2046" s="8" t="str">
        <f>"20190106903"</f>
        <v>20190106903</v>
      </c>
      <c r="D2046" s="9">
        <v>64</v>
      </c>
    </row>
    <row r="2047" ht="21.95" customHeight="1" spans="1:4">
      <c r="A2047" s="8" t="s">
        <v>32</v>
      </c>
      <c r="B2047" s="8" t="s">
        <v>37</v>
      </c>
      <c r="C2047" s="8" t="str">
        <f>"20190106904"</f>
        <v>20190106904</v>
      </c>
      <c r="D2047" s="9" t="s">
        <v>10</v>
      </c>
    </row>
    <row r="2048" ht="21.95" customHeight="1" spans="1:4">
      <c r="A2048" s="8" t="s">
        <v>32</v>
      </c>
      <c r="B2048" s="8" t="s">
        <v>37</v>
      </c>
      <c r="C2048" s="8" t="str">
        <f>"20190106905"</f>
        <v>20190106905</v>
      </c>
      <c r="D2048" s="9">
        <v>65.5</v>
      </c>
    </row>
    <row r="2049" ht="21.95" customHeight="1" spans="1:4">
      <c r="A2049" s="8" t="s">
        <v>32</v>
      </c>
      <c r="B2049" s="8" t="s">
        <v>37</v>
      </c>
      <c r="C2049" s="8" t="str">
        <f>"20190106906"</f>
        <v>20190106906</v>
      </c>
      <c r="D2049" s="9">
        <v>58.5</v>
      </c>
    </row>
    <row r="2050" ht="21.95" customHeight="1" spans="1:4">
      <c r="A2050" s="8" t="s">
        <v>32</v>
      </c>
      <c r="B2050" s="8" t="s">
        <v>37</v>
      </c>
      <c r="C2050" s="8" t="str">
        <f>"20190106907"</f>
        <v>20190106907</v>
      </c>
      <c r="D2050" s="9">
        <v>60.5</v>
      </c>
    </row>
    <row r="2051" ht="21.95" customHeight="1" spans="1:4">
      <c r="A2051" s="8" t="s">
        <v>32</v>
      </c>
      <c r="B2051" s="8" t="s">
        <v>37</v>
      </c>
      <c r="C2051" s="8" t="str">
        <f>"20190106908"</f>
        <v>20190106908</v>
      </c>
      <c r="D2051" s="9">
        <v>65</v>
      </c>
    </row>
    <row r="2052" ht="21.95" customHeight="1" spans="1:4">
      <c r="A2052" s="8" t="s">
        <v>32</v>
      </c>
      <c r="B2052" s="8" t="s">
        <v>37</v>
      </c>
      <c r="C2052" s="8" t="str">
        <f>"20190106909"</f>
        <v>20190106909</v>
      </c>
      <c r="D2052" s="9">
        <v>63.5</v>
      </c>
    </row>
    <row r="2053" ht="21.95" customHeight="1" spans="1:4">
      <c r="A2053" s="8" t="s">
        <v>32</v>
      </c>
      <c r="B2053" s="8" t="s">
        <v>37</v>
      </c>
      <c r="C2053" s="8" t="str">
        <f>"20190106910"</f>
        <v>20190106910</v>
      </c>
      <c r="D2053" s="9">
        <v>50.5</v>
      </c>
    </row>
    <row r="2054" ht="21.95" customHeight="1" spans="1:5">
      <c r="A2054" s="8" t="s">
        <v>32</v>
      </c>
      <c r="B2054" s="8" t="s">
        <v>37</v>
      </c>
      <c r="C2054" s="8" t="str">
        <f>"20190106911"</f>
        <v>20190106911</v>
      </c>
      <c r="D2054" s="9">
        <v>74</v>
      </c>
      <c r="E2054" s="2" t="s">
        <v>9</v>
      </c>
    </row>
    <row r="2055" ht="21.95" customHeight="1" spans="1:4">
      <c r="A2055" s="8" t="s">
        <v>32</v>
      </c>
      <c r="B2055" s="8" t="s">
        <v>37</v>
      </c>
      <c r="C2055" s="8" t="str">
        <f>"20190106912"</f>
        <v>20190106912</v>
      </c>
      <c r="D2055" s="9">
        <v>60</v>
      </c>
    </row>
    <row r="2056" ht="21.95" customHeight="1" spans="1:4">
      <c r="A2056" s="8" t="s">
        <v>32</v>
      </c>
      <c r="B2056" s="8" t="s">
        <v>37</v>
      </c>
      <c r="C2056" s="8" t="str">
        <f>"20190106913"</f>
        <v>20190106913</v>
      </c>
      <c r="D2056" s="9">
        <v>68</v>
      </c>
    </row>
    <row r="2057" ht="21.95" customHeight="1" spans="1:4">
      <c r="A2057" s="8" t="s">
        <v>32</v>
      </c>
      <c r="B2057" s="8" t="s">
        <v>37</v>
      </c>
      <c r="C2057" s="8" t="str">
        <f>"20190106914"</f>
        <v>20190106914</v>
      </c>
      <c r="D2057" s="9" t="s">
        <v>10</v>
      </c>
    </row>
    <row r="2058" ht="21.95" customHeight="1" spans="1:4">
      <c r="A2058" s="8" t="s">
        <v>32</v>
      </c>
      <c r="B2058" s="8" t="s">
        <v>37</v>
      </c>
      <c r="C2058" s="8" t="str">
        <f>"20190106915"</f>
        <v>20190106915</v>
      </c>
      <c r="D2058" s="9">
        <v>61</v>
      </c>
    </row>
    <row r="2059" ht="21.95" customHeight="1" spans="1:4">
      <c r="A2059" s="8" t="s">
        <v>32</v>
      </c>
      <c r="B2059" s="8" t="s">
        <v>37</v>
      </c>
      <c r="C2059" s="8" t="str">
        <f>"20190106916"</f>
        <v>20190106916</v>
      </c>
      <c r="D2059" s="9" t="s">
        <v>10</v>
      </c>
    </row>
    <row r="2060" ht="21.95" customHeight="1" spans="1:4">
      <c r="A2060" s="8" t="s">
        <v>32</v>
      </c>
      <c r="B2060" s="8" t="s">
        <v>37</v>
      </c>
      <c r="C2060" s="8" t="str">
        <f>"20190106917"</f>
        <v>20190106917</v>
      </c>
      <c r="D2060" s="9">
        <v>57</v>
      </c>
    </row>
    <row r="2061" ht="21.95" customHeight="1" spans="1:4">
      <c r="A2061" s="8" t="s">
        <v>32</v>
      </c>
      <c r="B2061" s="8" t="s">
        <v>37</v>
      </c>
      <c r="C2061" s="8" t="str">
        <f>"20190106918"</f>
        <v>20190106918</v>
      </c>
      <c r="D2061" s="9" t="s">
        <v>10</v>
      </c>
    </row>
    <row r="2062" ht="21.95" customHeight="1" spans="1:4">
      <c r="A2062" s="8" t="s">
        <v>32</v>
      </c>
      <c r="B2062" s="8" t="s">
        <v>13</v>
      </c>
      <c r="C2062" s="8" t="str">
        <f>"20190106919"</f>
        <v>20190106919</v>
      </c>
      <c r="D2062" s="9">
        <v>62.5</v>
      </c>
    </row>
    <row r="2063" ht="21.95" customHeight="1" spans="1:4">
      <c r="A2063" s="8" t="s">
        <v>32</v>
      </c>
      <c r="B2063" s="8" t="s">
        <v>13</v>
      </c>
      <c r="C2063" s="8" t="str">
        <f>"20190106920"</f>
        <v>20190106920</v>
      </c>
      <c r="D2063" s="9">
        <v>72</v>
      </c>
    </row>
    <row r="2064" ht="21.95" customHeight="1" spans="1:5">
      <c r="A2064" s="8" t="s">
        <v>32</v>
      </c>
      <c r="B2064" s="8" t="s">
        <v>13</v>
      </c>
      <c r="C2064" s="8" t="str">
        <f>"20190106921"</f>
        <v>20190106921</v>
      </c>
      <c r="D2064" s="9">
        <v>75</v>
      </c>
      <c r="E2064" s="2" t="s">
        <v>9</v>
      </c>
    </row>
    <row r="2065" ht="21.95" customHeight="1" spans="1:4">
      <c r="A2065" s="8" t="s">
        <v>32</v>
      </c>
      <c r="B2065" s="8" t="s">
        <v>13</v>
      </c>
      <c r="C2065" s="8" t="str">
        <f>"20190106922"</f>
        <v>20190106922</v>
      </c>
      <c r="D2065" s="9">
        <v>74</v>
      </c>
    </row>
    <row r="2066" ht="21.95" customHeight="1" spans="1:5">
      <c r="A2066" s="8" t="s">
        <v>32</v>
      </c>
      <c r="B2066" s="8" t="s">
        <v>13</v>
      </c>
      <c r="C2066" s="8" t="str">
        <f>"20190106923"</f>
        <v>20190106923</v>
      </c>
      <c r="D2066" s="9">
        <v>75</v>
      </c>
      <c r="E2066" s="2" t="s">
        <v>9</v>
      </c>
    </row>
    <row r="2067" ht="21.95" customHeight="1" spans="1:4">
      <c r="A2067" s="8" t="s">
        <v>32</v>
      </c>
      <c r="B2067" s="8" t="s">
        <v>13</v>
      </c>
      <c r="C2067" s="8" t="str">
        <f>"20190106924"</f>
        <v>20190106924</v>
      </c>
      <c r="D2067" s="9">
        <v>68.5</v>
      </c>
    </row>
    <row r="2068" ht="21.95" customHeight="1" spans="1:4">
      <c r="A2068" s="8" t="s">
        <v>32</v>
      </c>
      <c r="B2068" s="8" t="s">
        <v>13</v>
      </c>
      <c r="C2068" s="8" t="str">
        <f>"20190106925"</f>
        <v>20190106925</v>
      </c>
      <c r="D2068" s="9" t="s">
        <v>10</v>
      </c>
    </row>
    <row r="2069" ht="21.95" customHeight="1" spans="1:4">
      <c r="A2069" s="8" t="s">
        <v>32</v>
      </c>
      <c r="B2069" s="8" t="s">
        <v>13</v>
      </c>
      <c r="C2069" s="8" t="str">
        <f>"20190106926"</f>
        <v>20190106926</v>
      </c>
      <c r="D2069" s="9">
        <v>63.5</v>
      </c>
    </row>
    <row r="2070" ht="21.95" customHeight="1" spans="1:4">
      <c r="A2070" s="8" t="s">
        <v>32</v>
      </c>
      <c r="B2070" s="8" t="s">
        <v>13</v>
      </c>
      <c r="C2070" s="8" t="str">
        <f>"20190106927"</f>
        <v>20190106927</v>
      </c>
      <c r="D2070" s="9">
        <v>62</v>
      </c>
    </row>
    <row r="2071" ht="21.95" customHeight="1" spans="1:4">
      <c r="A2071" s="8" t="s">
        <v>32</v>
      </c>
      <c r="B2071" s="8" t="s">
        <v>13</v>
      </c>
      <c r="C2071" s="8" t="str">
        <f>"20190106928"</f>
        <v>20190106928</v>
      </c>
      <c r="D2071" s="9">
        <v>65</v>
      </c>
    </row>
    <row r="2072" ht="21.95" customHeight="1" spans="1:4">
      <c r="A2072" s="8" t="s">
        <v>32</v>
      </c>
      <c r="B2072" s="8" t="s">
        <v>13</v>
      </c>
      <c r="C2072" s="8" t="str">
        <f>"20190106929"</f>
        <v>20190106929</v>
      </c>
      <c r="D2072" s="9">
        <v>71.5</v>
      </c>
    </row>
    <row r="2073" ht="21.95" customHeight="1" spans="1:4">
      <c r="A2073" s="8" t="s">
        <v>32</v>
      </c>
      <c r="B2073" s="8" t="s">
        <v>13</v>
      </c>
      <c r="C2073" s="8" t="str">
        <f>"20190106930"</f>
        <v>20190106930</v>
      </c>
      <c r="D2073" s="9" t="s">
        <v>10</v>
      </c>
    </row>
    <row r="2074" ht="21.95" customHeight="1" spans="1:4">
      <c r="A2074" s="8" t="s">
        <v>32</v>
      </c>
      <c r="B2074" s="8" t="s">
        <v>13</v>
      </c>
      <c r="C2074" s="8" t="str">
        <f>"20190107001"</f>
        <v>20190107001</v>
      </c>
      <c r="D2074" s="9">
        <v>69</v>
      </c>
    </row>
    <row r="2075" ht="21.95" customHeight="1" spans="1:4">
      <c r="A2075" s="8" t="s">
        <v>32</v>
      </c>
      <c r="B2075" s="8" t="s">
        <v>13</v>
      </c>
      <c r="C2075" s="8" t="str">
        <f>"20190107002"</f>
        <v>20190107002</v>
      </c>
      <c r="D2075" s="9" t="s">
        <v>10</v>
      </c>
    </row>
    <row r="2076" ht="21.95" customHeight="1" spans="1:4">
      <c r="A2076" s="8" t="s">
        <v>32</v>
      </c>
      <c r="B2076" s="8" t="s">
        <v>13</v>
      </c>
      <c r="C2076" s="8" t="str">
        <f>"20190107003"</f>
        <v>20190107003</v>
      </c>
      <c r="D2076" s="9" t="s">
        <v>10</v>
      </c>
    </row>
    <row r="2077" ht="21.95" customHeight="1" spans="1:4">
      <c r="A2077" s="8" t="s">
        <v>32</v>
      </c>
      <c r="B2077" s="8" t="s">
        <v>13</v>
      </c>
      <c r="C2077" s="8" t="str">
        <f>"20190107004"</f>
        <v>20190107004</v>
      </c>
      <c r="D2077" s="9">
        <v>57</v>
      </c>
    </row>
    <row r="2078" ht="21.95" customHeight="1" spans="1:4">
      <c r="A2078" s="8" t="s">
        <v>32</v>
      </c>
      <c r="B2078" s="8" t="s">
        <v>13</v>
      </c>
      <c r="C2078" s="8" t="str">
        <f>"20190107005"</f>
        <v>20190107005</v>
      </c>
      <c r="D2078" s="9" t="s">
        <v>10</v>
      </c>
    </row>
    <row r="2079" ht="21.95" customHeight="1" spans="1:4">
      <c r="A2079" s="8" t="s">
        <v>32</v>
      </c>
      <c r="B2079" s="8" t="s">
        <v>13</v>
      </c>
      <c r="C2079" s="8" t="str">
        <f>"20190107006"</f>
        <v>20190107006</v>
      </c>
      <c r="D2079" s="9">
        <v>60</v>
      </c>
    </row>
    <row r="2080" ht="21.95" customHeight="1" spans="1:4">
      <c r="A2080" s="8" t="s">
        <v>32</v>
      </c>
      <c r="B2080" s="8" t="s">
        <v>13</v>
      </c>
      <c r="C2080" s="8" t="str">
        <f>"20190107007"</f>
        <v>20190107007</v>
      </c>
      <c r="D2080" s="9">
        <v>57</v>
      </c>
    </row>
    <row r="2081" ht="21.95" customHeight="1" spans="1:4">
      <c r="A2081" s="8" t="s">
        <v>32</v>
      </c>
      <c r="B2081" s="8" t="s">
        <v>13</v>
      </c>
      <c r="C2081" s="8" t="str">
        <f>"20190107008"</f>
        <v>20190107008</v>
      </c>
      <c r="D2081" s="9">
        <v>63.5</v>
      </c>
    </row>
    <row r="2082" ht="21.95" customHeight="1" spans="1:5">
      <c r="A2082" s="8" t="s">
        <v>32</v>
      </c>
      <c r="B2082" s="8" t="s">
        <v>13</v>
      </c>
      <c r="C2082" s="8" t="str">
        <f>"20190107009"</f>
        <v>20190107009</v>
      </c>
      <c r="D2082" s="9">
        <v>78</v>
      </c>
      <c r="E2082" s="2" t="s">
        <v>9</v>
      </c>
    </row>
    <row r="2083" ht="21.95" customHeight="1" spans="1:4">
      <c r="A2083" s="8" t="s">
        <v>32</v>
      </c>
      <c r="B2083" s="8" t="s">
        <v>13</v>
      </c>
      <c r="C2083" s="8" t="str">
        <f>"20190107010"</f>
        <v>20190107010</v>
      </c>
      <c r="D2083" s="9">
        <v>64.5</v>
      </c>
    </row>
    <row r="2084" ht="21.95" customHeight="1" spans="1:4">
      <c r="A2084" s="8" t="s">
        <v>32</v>
      </c>
      <c r="B2084" s="8" t="s">
        <v>13</v>
      </c>
      <c r="C2084" s="8" t="str">
        <f>"20190107011"</f>
        <v>20190107011</v>
      </c>
      <c r="D2084" s="9">
        <v>62</v>
      </c>
    </row>
    <row r="2085" ht="21.95" customHeight="1" spans="1:4">
      <c r="A2085" s="8" t="s">
        <v>32</v>
      </c>
      <c r="B2085" s="8" t="s">
        <v>13</v>
      </c>
      <c r="C2085" s="8" t="str">
        <f>"20190107012"</f>
        <v>20190107012</v>
      </c>
      <c r="D2085" s="9">
        <v>70.5</v>
      </c>
    </row>
    <row r="2086" ht="21.95" customHeight="1" spans="1:4">
      <c r="A2086" s="8" t="s">
        <v>32</v>
      </c>
      <c r="B2086" s="8" t="s">
        <v>13</v>
      </c>
      <c r="C2086" s="8" t="str">
        <f>"20190107013"</f>
        <v>20190107013</v>
      </c>
      <c r="D2086" s="9">
        <v>66.5</v>
      </c>
    </row>
    <row r="2087" ht="21.95" customHeight="1" spans="1:4">
      <c r="A2087" s="8" t="s">
        <v>32</v>
      </c>
      <c r="B2087" s="8" t="s">
        <v>13</v>
      </c>
      <c r="C2087" s="8" t="str">
        <f>"20190107014"</f>
        <v>20190107014</v>
      </c>
      <c r="D2087" s="9">
        <v>66</v>
      </c>
    </row>
    <row r="2088" ht="21.95" customHeight="1" spans="1:4">
      <c r="A2088" s="8" t="s">
        <v>32</v>
      </c>
      <c r="B2088" s="8" t="s">
        <v>13</v>
      </c>
      <c r="C2088" s="8" t="str">
        <f>"20190107015"</f>
        <v>20190107015</v>
      </c>
      <c r="D2088" s="9">
        <v>71.5</v>
      </c>
    </row>
    <row r="2089" ht="21.95" customHeight="1" spans="1:4">
      <c r="A2089" s="8" t="s">
        <v>32</v>
      </c>
      <c r="B2089" s="8" t="s">
        <v>13</v>
      </c>
      <c r="C2089" s="8" t="str">
        <f>"20190107016"</f>
        <v>20190107016</v>
      </c>
      <c r="D2089" s="9">
        <v>64</v>
      </c>
    </row>
    <row r="2090" ht="21.95" customHeight="1" spans="1:4">
      <c r="A2090" s="8" t="s">
        <v>32</v>
      </c>
      <c r="B2090" s="8" t="s">
        <v>13</v>
      </c>
      <c r="C2090" s="8" t="str">
        <f>"20190107017"</f>
        <v>20190107017</v>
      </c>
      <c r="D2090" s="9">
        <v>57</v>
      </c>
    </row>
    <row r="2091" ht="21.95" customHeight="1" spans="1:4">
      <c r="A2091" s="8" t="s">
        <v>32</v>
      </c>
      <c r="B2091" s="8" t="s">
        <v>13</v>
      </c>
      <c r="C2091" s="8" t="str">
        <f>"20190107018"</f>
        <v>20190107018</v>
      </c>
      <c r="D2091" s="9">
        <v>61.5</v>
      </c>
    </row>
    <row r="2092" ht="21.95" customHeight="1" spans="1:4">
      <c r="A2092" s="8" t="s">
        <v>32</v>
      </c>
      <c r="B2092" s="8" t="s">
        <v>13</v>
      </c>
      <c r="C2092" s="8" t="str">
        <f>"20190107019"</f>
        <v>20190107019</v>
      </c>
      <c r="D2092" s="9">
        <v>61.5</v>
      </c>
    </row>
    <row r="2093" ht="21.95" customHeight="1" spans="1:4">
      <c r="A2093" s="8" t="s">
        <v>32</v>
      </c>
      <c r="B2093" s="8" t="s">
        <v>13</v>
      </c>
      <c r="C2093" s="8" t="str">
        <f>"20190107020"</f>
        <v>20190107020</v>
      </c>
      <c r="D2093" s="9" t="s">
        <v>10</v>
      </c>
    </row>
    <row r="2094" ht="21.95" customHeight="1" spans="1:4">
      <c r="A2094" s="8" t="s">
        <v>32</v>
      </c>
      <c r="B2094" s="8" t="s">
        <v>13</v>
      </c>
      <c r="C2094" s="8" t="str">
        <f>"20190107021"</f>
        <v>20190107021</v>
      </c>
      <c r="D2094" s="9" t="s">
        <v>10</v>
      </c>
    </row>
    <row r="2095" ht="21.95" customHeight="1" spans="1:4">
      <c r="A2095" s="8" t="s">
        <v>32</v>
      </c>
      <c r="B2095" s="8" t="s">
        <v>13</v>
      </c>
      <c r="C2095" s="8" t="str">
        <f>"20190107022"</f>
        <v>20190107022</v>
      </c>
      <c r="D2095" s="9">
        <v>69.5</v>
      </c>
    </row>
    <row r="2096" ht="21.95" customHeight="1" spans="1:4">
      <c r="A2096" s="8" t="s">
        <v>32</v>
      </c>
      <c r="B2096" s="8" t="s">
        <v>13</v>
      </c>
      <c r="C2096" s="8" t="str">
        <f>"20190107023"</f>
        <v>20190107023</v>
      </c>
      <c r="D2096" s="9">
        <v>54.5</v>
      </c>
    </row>
    <row r="2097" ht="21.95" customHeight="1" spans="1:4">
      <c r="A2097" s="8" t="s">
        <v>32</v>
      </c>
      <c r="B2097" s="8" t="s">
        <v>13</v>
      </c>
      <c r="C2097" s="8" t="str">
        <f>"20190107024"</f>
        <v>20190107024</v>
      </c>
      <c r="D2097" s="9">
        <v>65</v>
      </c>
    </row>
    <row r="2098" ht="21.95" customHeight="1" spans="1:4">
      <c r="A2098" s="8" t="s">
        <v>32</v>
      </c>
      <c r="B2098" s="8" t="s">
        <v>13</v>
      </c>
      <c r="C2098" s="8" t="str">
        <f>"20190107025"</f>
        <v>20190107025</v>
      </c>
      <c r="D2098" s="9">
        <v>72.5</v>
      </c>
    </row>
    <row r="2099" ht="21.95" customHeight="1" spans="1:4">
      <c r="A2099" s="8" t="s">
        <v>32</v>
      </c>
      <c r="B2099" s="8" t="s">
        <v>13</v>
      </c>
      <c r="C2099" s="8" t="str">
        <f>"20190107026"</f>
        <v>20190107026</v>
      </c>
      <c r="D2099" s="9">
        <v>65.5</v>
      </c>
    </row>
    <row r="2100" ht="21.95" customHeight="1" spans="1:4">
      <c r="A2100" s="8" t="s">
        <v>32</v>
      </c>
      <c r="B2100" s="8" t="s">
        <v>13</v>
      </c>
      <c r="C2100" s="8" t="str">
        <f>"20190107027"</f>
        <v>20190107027</v>
      </c>
      <c r="D2100" s="9" t="s">
        <v>10</v>
      </c>
    </row>
    <row r="2101" ht="21.95" customHeight="1" spans="1:4">
      <c r="A2101" s="8" t="s">
        <v>32</v>
      </c>
      <c r="B2101" s="8" t="s">
        <v>13</v>
      </c>
      <c r="C2101" s="8" t="str">
        <f>"20190107028"</f>
        <v>20190107028</v>
      </c>
      <c r="D2101" s="9">
        <v>68</v>
      </c>
    </row>
    <row r="2102" ht="21.95" customHeight="1" spans="1:4">
      <c r="A2102" s="8" t="s">
        <v>32</v>
      </c>
      <c r="B2102" s="8" t="s">
        <v>13</v>
      </c>
      <c r="C2102" s="8" t="str">
        <f>"20190107029"</f>
        <v>20190107029</v>
      </c>
      <c r="D2102" s="9">
        <v>70.5</v>
      </c>
    </row>
    <row r="2103" ht="21.95" customHeight="1" spans="1:4">
      <c r="A2103" s="8" t="s">
        <v>32</v>
      </c>
      <c r="B2103" s="8" t="s">
        <v>13</v>
      </c>
      <c r="C2103" s="8" t="str">
        <f>"20190107030"</f>
        <v>20190107030</v>
      </c>
      <c r="D2103" s="9">
        <v>63</v>
      </c>
    </row>
    <row r="2104" ht="21.95" customHeight="1" spans="1:4">
      <c r="A2104" s="8" t="s">
        <v>32</v>
      </c>
      <c r="B2104" s="8" t="s">
        <v>13</v>
      </c>
      <c r="C2104" s="8" t="str">
        <f>"20190107101"</f>
        <v>20190107101</v>
      </c>
      <c r="D2104" s="9">
        <v>69</v>
      </c>
    </row>
    <row r="2105" ht="21.95" customHeight="1" spans="1:4">
      <c r="A2105" s="8" t="s">
        <v>32</v>
      </c>
      <c r="B2105" s="8" t="s">
        <v>13</v>
      </c>
      <c r="C2105" s="8" t="str">
        <f>"20190107102"</f>
        <v>20190107102</v>
      </c>
      <c r="D2105" s="9">
        <v>61</v>
      </c>
    </row>
    <row r="2106" ht="21.95" customHeight="1" spans="1:4">
      <c r="A2106" s="8" t="s">
        <v>32</v>
      </c>
      <c r="B2106" s="8" t="s">
        <v>13</v>
      </c>
      <c r="C2106" s="8" t="str">
        <f>"20190107103"</f>
        <v>20190107103</v>
      </c>
      <c r="D2106" s="9">
        <v>63.5</v>
      </c>
    </row>
    <row r="2107" ht="21.95" customHeight="1" spans="1:4">
      <c r="A2107" s="8" t="s">
        <v>32</v>
      </c>
      <c r="B2107" s="8" t="s">
        <v>13</v>
      </c>
      <c r="C2107" s="8" t="str">
        <f>"20190107104"</f>
        <v>20190107104</v>
      </c>
      <c r="D2107" s="9">
        <v>72</v>
      </c>
    </row>
    <row r="2108" ht="21.95" customHeight="1" spans="1:4">
      <c r="A2108" s="8" t="s">
        <v>32</v>
      </c>
      <c r="B2108" s="8" t="s">
        <v>13</v>
      </c>
      <c r="C2108" s="8" t="str">
        <f>"20190107105"</f>
        <v>20190107105</v>
      </c>
      <c r="D2108" s="9">
        <v>67.5</v>
      </c>
    </row>
    <row r="2109" ht="21.95" customHeight="1" spans="1:4">
      <c r="A2109" s="8" t="s">
        <v>32</v>
      </c>
      <c r="B2109" s="8" t="s">
        <v>13</v>
      </c>
      <c r="C2109" s="8" t="str">
        <f>"20190107106"</f>
        <v>20190107106</v>
      </c>
      <c r="D2109" s="9">
        <v>69.5</v>
      </c>
    </row>
    <row r="2110" ht="21.95" customHeight="1" spans="1:4">
      <c r="A2110" s="8" t="s">
        <v>32</v>
      </c>
      <c r="B2110" s="8" t="s">
        <v>13</v>
      </c>
      <c r="C2110" s="8" t="str">
        <f>"20190107107"</f>
        <v>20190107107</v>
      </c>
      <c r="D2110" s="9">
        <v>67.5</v>
      </c>
    </row>
    <row r="2111" ht="21.95" customHeight="1" spans="1:4">
      <c r="A2111" s="8" t="s">
        <v>32</v>
      </c>
      <c r="B2111" s="8" t="s">
        <v>13</v>
      </c>
      <c r="C2111" s="8" t="str">
        <f>"20190107108"</f>
        <v>20190107108</v>
      </c>
      <c r="D2111" s="9">
        <v>53</v>
      </c>
    </row>
    <row r="2112" ht="21.95" customHeight="1" spans="1:4">
      <c r="A2112" s="8" t="s">
        <v>32</v>
      </c>
      <c r="B2112" s="8" t="s">
        <v>13</v>
      </c>
      <c r="C2112" s="8" t="str">
        <f>"20190107109"</f>
        <v>20190107109</v>
      </c>
      <c r="D2112" s="9">
        <v>70</v>
      </c>
    </row>
    <row r="2113" ht="21.95" customHeight="1" spans="1:4">
      <c r="A2113" s="8" t="s">
        <v>32</v>
      </c>
      <c r="B2113" s="8" t="s">
        <v>13</v>
      </c>
      <c r="C2113" s="8" t="str">
        <f>"20190107110"</f>
        <v>20190107110</v>
      </c>
      <c r="D2113" s="9">
        <v>55.5</v>
      </c>
    </row>
    <row r="2114" ht="21.95" customHeight="1" spans="1:4">
      <c r="A2114" s="8" t="s">
        <v>32</v>
      </c>
      <c r="B2114" s="8" t="s">
        <v>13</v>
      </c>
      <c r="C2114" s="8" t="str">
        <f>"20190107111"</f>
        <v>20190107111</v>
      </c>
      <c r="D2114" s="9">
        <v>64</v>
      </c>
    </row>
    <row r="2115" ht="21.95" customHeight="1" spans="1:4">
      <c r="A2115" s="8" t="s">
        <v>32</v>
      </c>
      <c r="B2115" s="8" t="s">
        <v>13</v>
      </c>
      <c r="C2115" s="8" t="str">
        <f>"20190107112"</f>
        <v>20190107112</v>
      </c>
      <c r="D2115" s="9">
        <v>70.5</v>
      </c>
    </row>
    <row r="2116" ht="21.95" customHeight="1" spans="1:4">
      <c r="A2116" s="8" t="s">
        <v>32</v>
      </c>
      <c r="B2116" s="8" t="s">
        <v>13</v>
      </c>
      <c r="C2116" s="8" t="str">
        <f>"20190107113"</f>
        <v>20190107113</v>
      </c>
      <c r="D2116" s="9">
        <v>70</v>
      </c>
    </row>
    <row r="2117" ht="21.95" customHeight="1" spans="1:4">
      <c r="A2117" s="8" t="s">
        <v>32</v>
      </c>
      <c r="B2117" s="8" t="s">
        <v>13</v>
      </c>
      <c r="C2117" s="8" t="str">
        <f>"20190107114"</f>
        <v>20190107114</v>
      </c>
      <c r="D2117" s="9">
        <v>68</v>
      </c>
    </row>
    <row r="2118" ht="21.95" customHeight="1" spans="1:4">
      <c r="A2118" s="8" t="s">
        <v>32</v>
      </c>
      <c r="B2118" s="8" t="s">
        <v>13</v>
      </c>
      <c r="C2118" s="8" t="str">
        <f>"20190107115"</f>
        <v>20190107115</v>
      </c>
      <c r="D2118" s="9">
        <v>59</v>
      </c>
    </row>
    <row r="2119" ht="21.95" customHeight="1" spans="1:4">
      <c r="A2119" s="8" t="s">
        <v>32</v>
      </c>
      <c r="B2119" s="8" t="s">
        <v>13</v>
      </c>
      <c r="C2119" s="8" t="str">
        <f>"20190107116"</f>
        <v>20190107116</v>
      </c>
      <c r="D2119" s="9">
        <v>71</v>
      </c>
    </row>
    <row r="2120" ht="21.95" customHeight="1" spans="1:4">
      <c r="A2120" s="8" t="s">
        <v>32</v>
      </c>
      <c r="B2120" s="8" t="s">
        <v>13</v>
      </c>
      <c r="C2120" s="8" t="str">
        <f>"20190107117"</f>
        <v>20190107117</v>
      </c>
      <c r="D2120" s="9">
        <v>72</v>
      </c>
    </row>
    <row r="2121" ht="21.95" customHeight="1" spans="1:4">
      <c r="A2121" s="8" t="s">
        <v>32</v>
      </c>
      <c r="B2121" s="8" t="s">
        <v>13</v>
      </c>
      <c r="C2121" s="8" t="str">
        <f>"20190107118"</f>
        <v>20190107118</v>
      </c>
      <c r="D2121" s="9" t="s">
        <v>10</v>
      </c>
    </row>
    <row r="2122" ht="21.95" customHeight="1" spans="1:4">
      <c r="A2122" s="8" t="s">
        <v>32</v>
      </c>
      <c r="B2122" s="8" t="s">
        <v>13</v>
      </c>
      <c r="C2122" s="8" t="str">
        <f>"20190107119"</f>
        <v>20190107119</v>
      </c>
      <c r="D2122" s="9">
        <v>59.5</v>
      </c>
    </row>
    <row r="2123" ht="21.95" customHeight="1" spans="1:4">
      <c r="A2123" s="8" t="s">
        <v>32</v>
      </c>
      <c r="B2123" s="8" t="s">
        <v>13</v>
      </c>
      <c r="C2123" s="8" t="str">
        <f>"20190107120"</f>
        <v>20190107120</v>
      </c>
      <c r="D2123" s="9">
        <v>59</v>
      </c>
    </row>
    <row r="2124" ht="21.95" customHeight="1" spans="1:4">
      <c r="A2124" s="8" t="s">
        <v>32</v>
      </c>
      <c r="B2124" s="8" t="s">
        <v>13</v>
      </c>
      <c r="C2124" s="8" t="str">
        <f>"20190107121"</f>
        <v>20190107121</v>
      </c>
      <c r="D2124" s="9">
        <v>65.5</v>
      </c>
    </row>
    <row r="2125" ht="21.95" customHeight="1" spans="1:4">
      <c r="A2125" s="8" t="s">
        <v>32</v>
      </c>
      <c r="B2125" s="8" t="s">
        <v>13</v>
      </c>
      <c r="C2125" s="8" t="str">
        <f>"20190107122"</f>
        <v>20190107122</v>
      </c>
      <c r="D2125" s="9">
        <v>66.5</v>
      </c>
    </row>
    <row r="2126" ht="21.95" customHeight="1" spans="1:4">
      <c r="A2126" s="8" t="s">
        <v>32</v>
      </c>
      <c r="B2126" s="8" t="s">
        <v>13</v>
      </c>
      <c r="C2126" s="8" t="str">
        <f>"20190107123"</f>
        <v>20190107123</v>
      </c>
      <c r="D2126" s="9">
        <v>62.5</v>
      </c>
    </row>
    <row r="2127" ht="21.95" customHeight="1" spans="1:4">
      <c r="A2127" s="8" t="s">
        <v>32</v>
      </c>
      <c r="B2127" s="8" t="s">
        <v>13</v>
      </c>
      <c r="C2127" s="8" t="str">
        <f>"20190107124"</f>
        <v>20190107124</v>
      </c>
      <c r="D2127" s="9">
        <v>58</v>
      </c>
    </row>
    <row r="2128" ht="21.95" customHeight="1" spans="1:4">
      <c r="A2128" s="8" t="s">
        <v>32</v>
      </c>
      <c r="B2128" s="8" t="s">
        <v>13</v>
      </c>
      <c r="C2128" s="8" t="str">
        <f>"20190107125"</f>
        <v>20190107125</v>
      </c>
      <c r="D2128" s="9" t="s">
        <v>10</v>
      </c>
    </row>
    <row r="2129" ht="21.95" customHeight="1" spans="1:4">
      <c r="A2129" s="8" t="s">
        <v>32</v>
      </c>
      <c r="B2129" s="8" t="s">
        <v>13</v>
      </c>
      <c r="C2129" s="8" t="str">
        <f>"20190107126"</f>
        <v>20190107126</v>
      </c>
      <c r="D2129" s="9">
        <v>67</v>
      </c>
    </row>
    <row r="2130" ht="21.95" customHeight="1" spans="1:5">
      <c r="A2130" s="8" t="s">
        <v>32</v>
      </c>
      <c r="B2130" s="8" t="s">
        <v>13</v>
      </c>
      <c r="C2130" s="8" t="str">
        <f>"20190107127"</f>
        <v>20190107127</v>
      </c>
      <c r="D2130" s="9">
        <v>77</v>
      </c>
      <c r="E2130" s="2" t="s">
        <v>9</v>
      </c>
    </row>
    <row r="2131" ht="21.95" customHeight="1" spans="1:5">
      <c r="A2131" s="8" t="s">
        <v>32</v>
      </c>
      <c r="B2131" s="8" t="s">
        <v>13</v>
      </c>
      <c r="C2131" s="8" t="str">
        <f>"20190107128"</f>
        <v>20190107128</v>
      </c>
      <c r="D2131" s="9">
        <v>78</v>
      </c>
      <c r="E2131" s="2" t="s">
        <v>9</v>
      </c>
    </row>
    <row r="2132" ht="21.95" customHeight="1" spans="1:4">
      <c r="A2132" s="8" t="s">
        <v>32</v>
      </c>
      <c r="B2132" s="8" t="s">
        <v>13</v>
      </c>
      <c r="C2132" s="8" t="str">
        <f>"20190107129"</f>
        <v>20190107129</v>
      </c>
      <c r="D2132" s="9" t="s">
        <v>10</v>
      </c>
    </row>
    <row r="2133" ht="21.95" customHeight="1" spans="1:4">
      <c r="A2133" s="8" t="s">
        <v>32</v>
      </c>
      <c r="B2133" s="8" t="s">
        <v>13</v>
      </c>
      <c r="C2133" s="8" t="str">
        <f>"20190107130"</f>
        <v>20190107130</v>
      </c>
      <c r="D2133" s="9">
        <v>63</v>
      </c>
    </row>
    <row r="2134" ht="21.95" customHeight="1" spans="1:4">
      <c r="A2134" s="8" t="s">
        <v>32</v>
      </c>
      <c r="B2134" s="8" t="s">
        <v>13</v>
      </c>
      <c r="C2134" s="8" t="str">
        <f>"20190107201"</f>
        <v>20190107201</v>
      </c>
      <c r="D2134" s="9">
        <v>63.5</v>
      </c>
    </row>
    <row r="2135" ht="21.95" customHeight="1" spans="1:4">
      <c r="A2135" s="8" t="s">
        <v>32</v>
      </c>
      <c r="B2135" s="8" t="s">
        <v>13</v>
      </c>
      <c r="C2135" s="8" t="str">
        <f>"20190107202"</f>
        <v>20190107202</v>
      </c>
      <c r="D2135" s="9">
        <v>66.5</v>
      </c>
    </row>
    <row r="2136" ht="21.95" customHeight="1" spans="1:4">
      <c r="A2136" s="8" t="s">
        <v>32</v>
      </c>
      <c r="B2136" s="8" t="s">
        <v>13</v>
      </c>
      <c r="C2136" s="8" t="str">
        <f>"20190107203"</f>
        <v>20190107203</v>
      </c>
      <c r="D2136" s="9">
        <v>62</v>
      </c>
    </row>
    <row r="2137" ht="21.95" customHeight="1" spans="1:4">
      <c r="A2137" s="8" t="s">
        <v>32</v>
      </c>
      <c r="B2137" s="8" t="s">
        <v>13</v>
      </c>
      <c r="C2137" s="8" t="str">
        <f>"20190107204"</f>
        <v>20190107204</v>
      </c>
      <c r="D2137" s="9">
        <v>68</v>
      </c>
    </row>
    <row r="2138" ht="21.95" customHeight="1" spans="1:4">
      <c r="A2138" s="8" t="s">
        <v>32</v>
      </c>
      <c r="B2138" s="8" t="s">
        <v>13</v>
      </c>
      <c r="C2138" s="8" t="str">
        <f>"20190107205"</f>
        <v>20190107205</v>
      </c>
      <c r="D2138" s="9">
        <v>74.5</v>
      </c>
    </row>
    <row r="2139" ht="21.95" customHeight="1" spans="1:4">
      <c r="A2139" s="8" t="s">
        <v>32</v>
      </c>
      <c r="B2139" s="8" t="s">
        <v>13</v>
      </c>
      <c r="C2139" s="8" t="str">
        <f>"20190107206"</f>
        <v>20190107206</v>
      </c>
      <c r="D2139" s="9" t="s">
        <v>10</v>
      </c>
    </row>
    <row r="2140" ht="21.95" customHeight="1" spans="1:4">
      <c r="A2140" s="8" t="s">
        <v>32</v>
      </c>
      <c r="B2140" s="8" t="s">
        <v>13</v>
      </c>
      <c r="C2140" s="8" t="str">
        <f>"20190107207"</f>
        <v>20190107207</v>
      </c>
      <c r="D2140" s="9">
        <v>73</v>
      </c>
    </row>
    <row r="2141" ht="21.95" customHeight="1" spans="1:4">
      <c r="A2141" s="8" t="s">
        <v>32</v>
      </c>
      <c r="B2141" s="8" t="s">
        <v>13</v>
      </c>
      <c r="C2141" s="8" t="str">
        <f>"20190107208"</f>
        <v>20190107208</v>
      </c>
      <c r="D2141" s="9">
        <v>62.5</v>
      </c>
    </row>
    <row r="2142" ht="21.95" customHeight="1" spans="1:4">
      <c r="A2142" s="8" t="s">
        <v>32</v>
      </c>
      <c r="B2142" s="8" t="s">
        <v>13</v>
      </c>
      <c r="C2142" s="8" t="str">
        <f>"20190107209"</f>
        <v>20190107209</v>
      </c>
      <c r="D2142" s="9">
        <v>66.5</v>
      </c>
    </row>
    <row r="2143" ht="21.95" customHeight="1" spans="1:5">
      <c r="A2143" s="8" t="s">
        <v>32</v>
      </c>
      <c r="B2143" s="8" t="s">
        <v>13</v>
      </c>
      <c r="C2143" s="8" t="str">
        <f>"20190107210"</f>
        <v>20190107210</v>
      </c>
      <c r="D2143" s="9">
        <v>68</v>
      </c>
      <c r="E2143" s="10"/>
    </row>
    <row r="2144" ht="21.95" customHeight="1" spans="1:5">
      <c r="A2144" s="8" t="s">
        <v>32</v>
      </c>
      <c r="B2144" s="8" t="s">
        <v>13</v>
      </c>
      <c r="C2144" s="8" t="str">
        <f>"20190107211"</f>
        <v>20190107211</v>
      </c>
      <c r="D2144" s="9">
        <v>70</v>
      </c>
      <c r="E2144" s="10"/>
    </row>
    <row r="2145" ht="21.95" customHeight="1" spans="1:5">
      <c r="A2145" s="8" t="s">
        <v>32</v>
      </c>
      <c r="B2145" s="8" t="s">
        <v>13</v>
      </c>
      <c r="C2145" s="8" t="str">
        <f>"20190107212"</f>
        <v>20190107212</v>
      </c>
      <c r="D2145" s="9" t="s">
        <v>10</v>
      </c>
      <c r="E2145" s="10"/>
    </row>
    <row r="2146" ht="21.95" customHeight="1" spans="1:5">
      <c r="A2146" s="8" t="s">
        <v>32</v>
      </c>
      <c r="B2146" s="8" t="s">
        <v>13</v>
      </c>
      <c r="C2146" s="8" t="str">
        <f>"20190107213"</f>
        <v>20190107213</v>
      </c>
      <c r="D2146" s="9">
        <v>61.5</v>
      </c>
      <c r="E2146" s="10"/>
    </row>
    <row r="2147" ht="21.95" customHeight="1" spans="1:5">
      <c r="A2147" s="8" t="s">
        <v>32</v>
      </c>
      <c r="B2147" s="8" t="s">
        <v>13</v>
      </c>
      <c r="C2147" s="8" t="str">
        <f>"20190107214"</f>
        <v>20190107214</v>
      </c>
      <c r="D2147" s="9">
        <v>68</v>
      </c>
      <c r="E2147" s="10"/>
    </row>
    <row r="2148" ht="21.95" customHeight="1" spans="1:5">
      <c r="A2148" s="8" t="s">
        <v>32</v>
      </c>
      <c r="B2148" s="8" t="s">
        <v>13</v>
      </c>
      <c r="C2148" s="8" t="str">
        <f>"20190107215"</f>
        <v>20190107215</v>
      </c>
      <c r="D2148" s="9">
        <v>57</v>
      </c>
      <c r="E2148" s="10"/>
    </row>
    <row r="2149" ht="21.95" customHeight="1" spans="1:5">
      <c r="A2149" s="8" t="s">
        <v>32</v>
      </c>
      <c r="B2149" s="8" t="s">
        <v>13</v>
      </c>
      <c r="C2149" s="8" t="str">
        <f>"20190107216"</f>
        <v>20190107216</v>
      </c>
      <c r="D2149" s="9">
        <v>67</v>
      </c>
      <c r="E2149" s="10"/>
    </row>
    <row r="2150" ht="21.95" customHeight="1" spans="1:5">
      <c r="A2150" s="8" t="s">
        <v>32</v>
      </c>
      <c r="B2150" s="8" t="s">
        <v>13</v>
      </c>
      <c r="C2150" s="8" t="str">
        <f>"20190107217"</f>
        <v>20190107217</v>
      </c>
      <c r="D2150" s="9">
        <v>65.5</v>
      </c>
      <c r="E2150" s="10"/>
    </row>
    <row r="2151" ht="21.95" customHeight="1" spans="1:5">
      <c r="A2151" s="8" t="s">
        <v>32</v>
      </c>
      <c r="B2151" s="8" t="s">
        <v>13</v>
      </c>
      <c r="C2151" s="8" t="str">
        <f>"20190107218"</f>
        <v>20190107218</v>
      </c>
      <c r="D2151" s="9">
        <v>72.5</v>
      </c>
      <c r="E2151" s="10"/>
    </row>
    <row r="2152" ht="21.95" customHeight="1" spans="1:5">
      <c r="A2152" s="8" t="s">
        <v>32</v>
      </c>
      <c r="B2152" s="8" t="s">
        <v>13</v>
      </c>
      <c r="C2152" s="8" t="str">
        <f>"20190107219"</f>
        <v>20190107219</v>
      </c>
      <c r="D2152" s="9">
        <v>69</v>
      </c>
      <c r="E2152" s="10"/>
    </row>
    <row r="2153" ht="21.95" customHeight="1" spans="1:4">
      <c r="A2153" s="8" t="s">
        <v>32</v>
      </c>
      <c r="B2153" s="8" t="s">
        <v>13</v>
      </c>
      <c r="C2153" s="8" t="str">
        <f>"20190107220"</f>
        <v>20190107220</v>
      </c>
      <c r="D2153" s="9" t="s">
        <v>10</v>
      </c>
    </row>
    <row r="2154" ht="21.95" customHeight="1" spans="1:4">
      <c r="A2154" s="8" t="s">
        <v>32</v>
      </c>
      <c r="B2154" s="8" t="s">
        <v>13</v>
      </c>
      <c r="C2154" s="8" t="str">
        <f>"20190107221"</f>
        <v>20190107221</v>
      </c>
      <c r="D2154" s="9" t="s">
        <v>10</v>
      </c>
    </row>
    <row r="2155" ht="21.95" customHeight="1" spans="1:4">
      <c r="A2155" s="8" t="s">
        <v>32</v>
      </c>
      <c r="B2155" s="8" t="s">
        <v>13</v>
      </c>
      <c r="C2155" s="8" t="str">
        <f>"20190107222"</f>
        <v>20190107222</v>
      </c>
      <c r="D2155" s="9">
        <v>68</v>
      </c>
    </row>
    <row r="2156" ht="21.95" customHeight="1" spans="1:4">
      <c r="A2156" s="8" t="s">
        <v>32</v>
      </c>
      <c r="B2156" s="8" t="s">
        <v>13</v>
      </c>
      <c r="C2156" s="8" t="str">
        <f>"20190107223"</f>
        <v>20190107223</v>
      </c>
      <c r="D2156" s="9">
        <v>74.5</v>
      </c>
    </row>
    <row r="2157" ht="21.95" customHeight="1" spans="1:4">
      <c r="A2157" s="8" t="s">
        <v>32</v>
      </c>
      <c r="B2157" s="8" t="s">
        <v>13</v>
      </c>
      <c r="C2157" s="8" t="str">
        <f>"20190107224"</f>
        <v>20190107224</v>
      </c>
      <c r="D2157" s="9" t="s">
        <v>10</v>
      </c>
    </row>
    <row r="2158" ht="21.95" customHeight="1" spans="1:4">
      <c r="A2158" s="8" t="s">
        <v>32</v>
      </c>
      <c r="B2158" s="8" t="s">
        <v>13</v>
      </c>
      <c r="C2158" s="8" t="str">
        <f>"20190107225"</f>
        <v>20190107225</v>
      </c>
      <c r="D2158" s="9">
        <v>68.5</v>
      </c>
    </row>
    <row r="2159" ht="21.95" customHeight="1" spans="1:4">
      <c r="A2159" s="8" t="s">
        <v>32</v>
      </c>
      <c r="B2159" s="8" t="s">
        <v>13</v>
      </c>
      <c r="C2159" s="8" t="str">
        <f>"20190107226"</f>
        <v>20190107226</v>
      </c>
      <c r="D2159" s="9">
        <v>64</v>
      </c>
    </row>
    <row r="2160" ht="21.95" customHeight="1" spans="1:4">
      <c r="A2160" s="8" t="s">
        <v>32</v>
      </c>
      <c r="B2160" s="8" t="s">
        <v>13</v>
      </c>
      <c r="C2160" s="8" t="str">
        <f>"20190107227"</f>
        <v>20190107227</v>
      </c>
      <c r="D2160" s="9">
        <v>66.5</v>
      </c>
    </row>
    <row r="2161" ht="21.95" customHeight="1" spans="1:4">
      <c r="A2161" s="8" t="s">
        <v>32</v>
      </c>
      <c r="B2161" s="8" t="s">
        <v>13</v>
      </c>
      <c r="C2161" s="8" t="str">
        <f>"20190107228"</f>
        <v>20190107228</v>
      </c>
      <c r="D2161" s="9">
        <v>64.5</v>
      </c>
    </row>
    <row r="2162" ht="21.95" customHeight="1" spans="1:4">
      <c r="A2162" s="8" t="s">
        <v>32</v>
      </c>
      <c r="B2162" s="8" t="s">
        <v>13</v>
      </c>
      <c r="C2162" s="8" t="str">
        <f>"20190107229"</f>
        <v>20190107229</v>
      </c>
      <c r="D2162" s="9">
        <v>64.5</v>
      </c>
    </row>
    <row r="2163" ht="21.95" customHeight="1" spans="1:4">
      <c r="A2163" s="8" t="s">
        <v>32</v>
      </c>
      <c r="B2163" s="8" t="s">
        <v>13</v>
      </c>
      <c r="C2163" s="8" t="str">
        <f>"20190107230"</f>
        <v>20190107230</v>
      </c>
      <c r="D2163" s="9">
        <v>64</v>
      </c>
    </row>
    <row r="2164" ht="21.95" customHeight="1" spans="1:4">
      <c r="A2164" s="8" t="s">
        <v>32</v>
      </c>
      <c r="B2164" s="8" t="s">
        <v>13</v>
      </c>
      <c r="C2164" s="8" t="str">
        <f>"20190107301"</f>
        <v>20190107301</v>
      </c>
      <c r="D2164" s="9">
        <v>54</v>
      </c>
    </row>
    <row r="2165" ht="21.95" customHeight="1" spans="1:4">
      <c r="A2165" s="8" t="s">
        <v>32</v>
      </c>
      <c r="B2165" s="8" t="s">
        <v>13</v>
      </c>
      <c r="C2165" s="8" t="str">
        <f>"20190107302"</f>
        <v>20190107302</v>
      </c>
      <c r="D2165" s="9">
        <v>68.5</v>
      </c>
    </row>
    <row r="2166" ht="21.95" customHeight="1" spans="1:4">
      <c r="A2166" s="8" t="s">
        <v>32</v>
      </c>
      <c r="B2166" s="8" t="s">
        <v>13</v>
      </c>
      <c r="C2166" s="8" t="str">
        <f>"20190107303"</f>
        <v>20190107303</v>
      </c>
      <c r="D2166" s="9">
        <v>65.5</v>
      </c>
    </row>
    <row r="2167" ht="21.95" customHeight="1" spans="1:4">
      <c r="A2167" s="8" t="s">
        <v>32</v>
      </c>
      <c r="B2167" s="8" t="s">
        <v>13</v>
      </c>
      <c r="C2167" s="8" t="str">
        <f>"20190107304"</f>
        <v>20190107304</v>
      </c>
      <c r="D2167" s="9">
        <v>68.5</v>
      </c>
    </row>
    <row r="2168" ht="21.95" customHeight="1" spans="1:4">
      <c r="A2168" s="8" t="s">
        <v>32</v>
      </c>
      <c r="B2168" s="8" t="s">
        <v>13</v>
      </c>
      <c r="C2168" s="8" t="str">
        <f>"20190107305"</f>
        <v>20190107305</v>
      </c>
      <c r="D2168" s="9">
        <v>70</v>
      </c>
    </row>
    <row r="2169" ht="21.95" customHeight="1" spans="1:4">
      <c r="A2169" s="8" t="s">
        <v>32</v>
      </c>
      <c r="B2169" s="8" t="s">
        <v>13</v>
      </c>
      <c r="C2169" s="8" t="str">
        <f>"20190107306"</f>
        <v>20190107306</v>
      </c>
      <c r="D2169" s="9">
        <v>61.5</v>
      </c>
    </row>
    <row r="2170" ht="21.95" customHeight="1" spans="1:4">
      <c r="A2170" s="8" t="s">
        <v>32</v>
      </c>
      <c r="B2170" s="8" t="s">
        <v>13</v>
      </c>
      <c r="C2170" s="8" t="str">
        <f>"20190107307"</f>
        <v>20190107307</v>
      </c>
      <c r="D2170" s="9">
        <v>58</v>
      </c>
    </row>
    <row r="2171" ht="21.95" customHeight="1" spans="1:4">
      <c r="A2171" s="8" t="s">
        <v>32</v>
      </c>
      <c r="B2171" s="8" t="s">
        <v>13</v>
      </c>
      <c r="C2171" s="8" t="str">
        <f>"20190107308"</f>
        <v>20190107308</v>
      </c>
      <c r="D2171" s="9">
        <v>73.5</v>
      </c>
    </row>
    <row r="2172" ht="21.95" customHeight="1" spans="1:4">
      <c r="A2172" s="8" t="s">
        <v>32</v>
      </c>
      <c r="B2172" s="8" t="s">
        <v>13</v>
      </c>
      <c r="C2172" s="8" t="str">
        <f>"20190107309"</f>
        <v>20190107309</v>
      </c>
      <c r="D2172" s="9">
        <v>68.5</v>
      </c>
    </row>
    <row r="2173" ht="21.95" customHeight="1" spans="1:4">
      <c r="A2173" s="8" t="s">
        <v>32</v>
      </c>
      <c r="B2173" s="8" t="s">
        <v>13</v>
      </c>
      <c r="C2173" s="8" t="str">
        <f>"20190107310"</f>
        <v>20190107310</v>
      </c>
      <c r="D2173" s="9">
        <v>61.5</v>
      </c>
    </row>
    <row r="2174" ht="21.95" customHeight="1" spans="1:4">
      <c r="A2174" s="8" t="s">
        <v>32</v>
      </c>
      <c r="B2174" s="8" t="s">
        <v>13</v>
      </c>
      <c r="C2174" s="8" t="str">
        <f>"20190107311"</f>
        <v>20190107311</v>
      </c>
      <c r="D2174" s="9">
        <v>61.5</v>
      </c>
    </row>
    <row r="2175" ht="21.95" customHeight="1" spans="1:4">
      <c r="A2175" s="8" t="s">
        <v>32</v>
      </c>
      <c r="B2175" s="8" t="s">
        <v>13</v>
      </c>
      <c r="C2175" s="8" t="str">
        <f>"20190107312"</f>
        <v>20190107312</v>
      </c>
      <c r="D2175" s="9" t="s">
        <v>10</v>
      </c>
    </row>
    <row r="2176" ht="21.95" customHeight="1" spans="1:4">
      <c r="A2176" s="8" t="s">
        <v>32</v>
      </c>
      <c r="B2176" s="8" t="s">
        <v>13</v>
      </c>
      <c r="C2176" s="8" t="str">
        <f>"20190107313"</f>
        <v>20190107313</v>
      </c>
      <c r="D2176" s="9">
        <v>72</v>
      </c>
    </row>
    <row r="2177" ht="21.95" customHeight="1" spans="1:4">
      <c r="A2177" s="8" t="s">
        <v>32</v>
      </c>
      <c r="B2177" s="8" t="s">
        <v>13</v>
      </c>
      <c r="C2177" s="8" t="str">
        <f>"20190107314"</f>
        <v>20190107314</v>
      </c>
      <c r="D2177" s="9" t="s">
        <v>10</v>
      </c>
    </row>
    <row r="2178" ht="21.95" customHeight="1" spans="1:4">
      <c r="A2178" s="8" t="s">
        <v>32</v>
      </c>
      <c r="B2178" s="8" t="s">
        <v>13</v>
      </c>
      <c r="C2178" s="8" t="str">
        <f>"20190107315"</f>
        <v>20190107315</v>
      </c>
      <c r="D2178" s="9">
        <v>70</v>
      </c>
    </row>
    <row r="2179" ht="21.95" customHeight="1" spans="1:4">
      <c r="A2179" s="8" t="s">
        <v>32</v>
      </c>
      <c r="B2179" s="8" t="s">
        <v>13</v>
      </c>
      <c r="C2179" s="8" t="str">
        <f>"20190107316"</f>
        <v>20190107316</v>
      </c>
      <c r="D2179" s="9">
        <v>67.5</v>
      </c>
    </row>
    <row r="2180" ht="21.95" customHeight="1" spans="1:4">
      <c r="A2180" s="8" t="s">
        <v>32</v>
      </c>
      <c r="B2180" s="8" t="s">
        <v>13</v>
      </c>
      <c r="C2180" s="8" t="str">
        <f>"20190107317"</f>
        <v>20190107317</v>
      </c>
      <c r="D2180" s="9" t="s">
        <v>10</v>
      </c>
    </row>
    <row r="2181" ht="21.95" customHeight="1" spans="1:4">
      <c r="A2181" s="8" t="s">
        <v>32</v>
      </c>
      <c r="B2181" s="8" t="s">
        <v>13</v>
      </c>
      <c r="C2181" s="8" t="str">
        <f>"20190107318"</f>
        <v>20190107318</v>
      </c>
      <c r="D2181" s="9">
        <v>68.5</v>
      </c>
    </row>
    <row r="2182" ht="21.95" customHeight="1" spans="1:4">
      <c r="A2182" s="8" t="s">
        <v>32</v>
      </c>
      <c r="B2182" s="8" t="s">
        <v>13</v>
      </c>
      <c r="C2182" s="8" t="str">
        <f>"20190107319"</f>
        <v>20190107319</v>
      </c>
      <c r="D2182" s="9">
        <v>62.5</v>
      </c>
    </row>
    <row r="2183" ht="21.95" customHeight="1" spans="1:4">
      <c r="A2183" s="8" t="s">
        <v>32</v>
      </c>
      <c r="B2183" s="8" t="s">
        <v>13</v>
      </c>
      <c r="C2183" s="8" t="str">
        <f>"20190107320"</f>
        <v>20190107320</v>
      </c>
      <c r="D2183" s="9">
        <v>67</v>
      </c>
    </row>
    <row r="2184" ht="21.95" customHeight="1" spans="1:4">
      <c r="A2184" s="8" t="s">
        <v>32</v>
      </c>
      <c r="B2184" s="8" t="s">
        <v>13</v>
      </c>
      <c r="C2184" s="8" t="str">
        <f>"20190107321"</f>
        <v>20190107321</v>
      </c>
      <c r="D2184" s="9">
        <v>60.5</v>
      </c>
    </row>
    <row r="2185" ht="21.95" customHeight="1" spans="1:4">
      <c r="A2185" s="8" t="s">
        <v>32</v>
      </c>
      <c r="B2185" s="8" t="s">
        <v>13</v>
      </c>
      <c r="C2185" s="8" t="str">
        <f>"20190107322"</f>
        <v>20190107322</v>
      </c>
      <c r="D2185" s="9">
        <v>64</v>
      </c>
    </row>
    <row r="2186" ht="21.95" customHeight="1" spans="1:4">
      <c r="A2186" s="8" t="s">
        <v>32</v>
      </c>
      <c r="B2186" s="8" t="s">
        <v>13</v>
      </c>
      <c r="C2186" s="8" t="str">
        <f>"20190107323"</f>
        <v>20190107323</v>
      </c>
      <c r="D2186" s="9">
        <v>69.5</v>
      </c>
    </row>
    <row r="2187" ht="21.95" customHeight="1" spans="1:4">
      <c r="A2187" s="8" t="s">
        <v>32</v>
      </c>
      <c r="B2187" s="8" t="s">
        <v>13</v>
      </c>
      <c r="C2187" s="8" t="str">
        <f>"20190107324"</f>
        <v>20190107324</v>
      </c>
      <c r="D2187" s="9">
        <v>65.5</v>
      </c>
    </row>
    <row r="2188" ht="21.95" customHeight="1" spans="1:4">
      <c r="A2188" s="8" t="s">
        <v>32</v>
      </c>
      <c r="B2188" s="8" t="s">
        <v>13</v>
      </c>
      <c r="C2188" s="8" t="str">
        <f>"20190107325"</f>
        <v>20190107325</v>
      </c>
      <c r="D2188" s="9">
        <v>60</v>
      </c>
    </row>
    <row r="2189" ht="21.95" customHeight="1" spans="1:4">
      <c r="A2189" s="8" t="s">
        <v>32</v>
      </c>
      <c r="B2189" s="8" t="s">
        <v>13</v>
      </c>
      <c r="C2189" s="8" t="str">
        <f>"20190107326"</f>
        <v>20190107326</v>
      </c>
      <c r="D2189" s="9">
        <v>62.5</v>
      </c>
    </row>
    <row r="2190" ht="21.95" customHeight="1" spans="1:4">
      <c r="A2190" s="8" t="s">
        <v>32</v>
      </c>
      <c r="B2190" s="8" t="s">
        <v>13</v>
      </c>
      <c r="C2190" s="8" t="str">
        <f>"20190107327"</f>
        <v>20190107327</v>
      </c>
      <c r="D2190" s="9">
        <v>61.5</v>
      </c>
    </row>
    <row r="2191" ht="21.95" customHeight="1" spans="1:4">
      <c r="A2191" s="8" t="s">
        <v>32</v>
      </c>
      <c r="B2191" s="8" t="s">
        <v>13</v>
      </c>
      <c r="C2191" s="8" t="str">
        <f>"20190107328"</f>
        <v>20190107328</v>
      </c>
      <c r="D2191" s="9" t="s">
        <v>10</v>
      </c>
    </row>
    <row r="2192" ht="21.95" customHeight="1" spans="1:5">
      <c r="A2192" s="8" t="s">
        <v>32</v>
      </c>
      <c r="B2192" s="8" t="s">
        <v>13</v>
      </c>
      <c r="C2192" s="8" t="str">
        <f>"20190107329"</f>
        <v>20190107329</v>
      </c>
      <c r="D2192" s="9">
        <v>75.5</v>
      </c>
      <c r="E2192" s="2" t="s">
        <v>9</v>
      </c>
    </row>
    <row r="2193" ht="21.95" customHeight="1" spans="1:4">
      <c r="A2193" s="8" t="s">
        <v>32</v>
      </c>
      <c r="B2193" s="8" t="s">
        <v>13</v>
      </c>
      <c r="C2193" s="8" t="str">
        <f>"20190107330"</f>
        <v>20190107330</v>
      </c>
      <c r="D2193" s="9">
        <v>64</v>
      </c>
    </row>
    <row r="2194" ht="21.95" customHeight="1" spans="1:4">
      <c r="A2194" s="8" t="s">
        <v>32</v>
      </c>
      <c r="B2194" s="8" t="s">
        <v>13</v>
      </c>
      <c r="C2194" s="8" t="str">
        <f>"20190107401"</f>
        <v>20190107401</v>
      </c>
      <c r="D2194" s="9">
        <v>71.5</v>
      </c>
    </row>
    <row r="2195" ht="21.95" customHeight="1" spans="1:4">
      <c r="A2195" s="8" t="s">
        <v>32</v>
      </c>
      <c r="B2195" s="8" t="s">
        <v>13</v>
      </c>
      <c r="C2195" s="8" t="str">
        <f>"20190107402"</f>
        <v>20190107402</v>
      </c>
      <c r="D2195" s="9">
        <v>63.5</v>
      </c>
    </row>
    <row r="2196" ht="21.95" customHeight="1" spans="1:4">
      <c r="A2196" s="8" t="s">
        <v>32</v>
      </c>
      <c r="B2196" s="8" t="s">
        <v>13</v>
      </c>
      <c r="C2196" s="8" t="str">
        <f>"20190107403"</f>
        <v>20190107403</v>
      </c>
      <c r="D2196" s="9">
        <v>74</v>
      </c>
    </row>
    <row r="2197" ht="21.95" customHeight="1" spans="1:4">
      <c r="A2197" s="8" t="s">
        <v>32</v>
      </c>
      <c r="B2197" s="8" t="s">
        <v>13</v>
      </c>
      <c r="C2197" s="8" t="str">
        <f>"20190107404"</f>
        <v>20190107404</v>
      </c>
      <c r="D2197" s="9">
        <v>70</v>
      </c>
    </row>
    <row r="2198" ht="21.95" customHeight="1" spans="1:4">
      <c r="A2198" s="8" t="s">
        <v>32</v>
      </c>
      <c r="B2198" s="8" t="s">
        <v>13</v>
      </c>
      <c r="C2198" s="8" t="str">
        <f>"20190107405"</f>
        <v>20190107405</v>
      </c>
      <c r="D2198" s="9">
        <v>71.5</v>
      </c>
    </row>
    <row r="2199" ht="21.95" customHeight="1" spans="1:4">
      <c r="A2199" s="8" t="s">
        <v>32</v>
      </c>
      <c r="B2199" s="8" t="s">
        <v>13</v>
      </c>
      <c r="C2199" s="8" t="str">
        <f>"20190107406"</f>
        <v>20190107406</v>
      </c>
      <c r="D2199" s="9">
        <v>64.5</v>
      </c>
    </row>
    <row r="2200" ht="21.95" customHeight="1" spans="1:4">
      <c r="A2200" s="8" t="s">
        <v>32</v>
      </c>
      <c r="B2200" s="8" t="s">
        <v>13</v>
      </c>
      <c r="C2200" s="8" t="str">
        <f>"20190107407"</f>
        <v>20190107407</v>
      </c>
      <c r="D2200" s="9">
        <v>56.5</v>
      </c>
    </row>
    <row r="2201" ht="21.95" customHeight="1" spans="1:4">
      <c r="A2201" s="8" t="s">
        <v>32</v>
      </c>
      <c r="B2201" s="8" t="s">
        <v>13</v>
      </c>
      <c r="C2201" s="8" t="str">
        <f>"20190107408"</f>
        <v>20190107408</v>
      </c>
      <c r="D2201" s="9" t="s">
        <v>10</v>
      </c>
    </row>
    <row r="2202" ht="21.95" customHeight="1" spans="1:4">
      <c r="A2202" s="8" t="s">
        <v>32</v>
      </c>
      <c r="B2202" s="8" t="s">
        <v>13</v>
      </c>
      <c r="C2202" s="8" t="str">
        <f>"20190107409"</f>
        <v>20190107409</v>
      </c>
      <c r="D2202" s="9">
        <v>55.5</v>
      </c>
    </row>
    <row r="2203" ht="21.95" customHeight="1" spans="1:4">
      <c r="A2203" s="8" t="s">
        <v>32</v>
      </c>
      <c r="B2203" s="8" t="s">
        <v>13</v>
      </c>
      <c r="C2203" s="8" t="str">
        <f>"20190107410"</f>
        <v>20190107410</v>
      </c>
      <c r="D2203" s="9">
        <v>62.5</v>
      </c>
    </row>
    <row r="2204" ht="21.95" customHeight="1" spans="1:4">
      <c r="A2204" s="8" t="s">
        <v>32</v>
      </c>
      <c r="B2204" s="8" t="s">
        <v>13</v>
      </c>
      <c r="C2204" s="8" t="str">
        <f>"20190107411"</f>
        <v>20190107411</v>
      </c>
      <c r="D2204" s="9">
        <v>60</v>
      </c>
    </row>
    <row r="2205" ht="21.95" customHeight="1" spans="1:4">
      <c r="A2205" s="8" t="s">
        <v>32</v>
      </c>
      <c r="B2205" s="8" t="s">
        <v>13</v>
      </c>
      <c r="C2205" s="8" t="str">
        <f>"20190107412"</f>
        <v>20190107412</v>
      </c>
      <c r="D2205" s="9">
        <v>68.5</v>
      </c>
    </row>
    <row r="2206" ht="21.95" customHeight="1" spans="1:4">
      <c r="A2206" s="8" t="s">
        <v>32</v>
      </c>
      <c r="B2206" s="8" t="s">
        <v>13</v>
      </c>
      <c r="C2206" s="8" t="str">
        <f>"20190107413"</f>
        <v>20190107413</v>
      </c>
      <c r="D2206" s="9">
        <v>67.5</v>
      </c>
    </row>
    <row r="2207" ht="21.95" customHeight="1" spans="1:4">
      <c r="A2207" s="8" t="s">
        <v>32</v>
      </c>
      <c r="B2207" s="8" t="s">
        <v>13</v>
      </c>
      <c r="C2207" s="8" t="str">
        <f>"20190107414"</f>
        <v>20190107414</v>
      </c>
      <c r="D2207" s="9">
        <v>65.5</v>
      </c>
    </row>
    <row r="2208" ht="21.95" customHeight="1" spans="1:4">
      <c r="A2208" s="8" t="s">
        <v>32</v>
      </c>
      <c r="B2208" s="8" t="s">
        <v>13</v>
      </c>
      <c r="C2208" s="8" t="str">
        <f>"20190107415"</f>
        <v>20190107415</v>
      </c>
      <c r="D2208" s="9">
        <v>70.5</v>
      </c>
    </row>
    <row r="2209" ht="21.95" customHeight="1" spans="1:4">
      <c r="A2209" s="8" t="s">
        <v>32</v>
      </c>
      <c r="B2209" s="8" t="s">
        <v>13</v>
      </c>
      <c r="C2209" s="8" t="str">
        <f>"20190107416"</f>
        <v>20190107416</v>
      </c>
      <c r="D2209" s="9">
        <v>72</v>
      </c>
    </row>
    <row r="2210" ht="21.95" customHeight="1" spans="1:4">
      <c r="A2210" s="8" t="s">
        <v>32</v>
      </c>
      <c r="B2210" s="8" t="s">
        <v>13</v>
      </c>
      <c r="C2210" s="8" t="str">
        <f>"20190107417"</f>
        <v>20190107417</v>
      </c>
      <c r="D2210" s="9" t="s">
        <v>10</v>
      </c>
    </row>
    <row r="2211" ht="21.95" customHeight="1" spans="1:4">
      <c r="A2211" s="8" t="s">
        <v>32</v>
      </c>
      <c r="B2211" s="8" t="s">
        <v>13</v>
      </c>
      <c r="C2211" s="8" t="str">
        <f>"20190107418"</f>
        <v>20190107418</v>
      </c>
      <c r="D2211" s="9">
        <v>73</v>
      </c>
    </row>
    <row r="2212" ht="21.95" customHeight="1" spans="1:5">
      <c r="A2212" s="8" t="s">
        <v>32</v>
      </c>
      <c r="B2212" s="8" t="s">
        <v>13</v>
      </c>
      <c r="C2212" s="8" t="str">
        <f>"20190107419"</f>
        <v>20190107419</v>
      </c>
      <c r="D2212" s="9">
        <v>75</v>
      </c>
      <c r="E2212" s="2" t="s">
        <v>9</v>
      </c>
    </row>
    <row r="2213" ht="21.95" customHeight="1" spans="1:4">
      <c r="A2213" s="8" t="s">
        <v>32</v>
      </c>
      <c r="B2213" s="8" t="s">
        <v>13</v>
      </c>
      <c r="C2213" s="8" t="str">
        <f>"20190107420"</f>
        <v>20190107420</v>
      </c>
      <c r="D2213" s="9">
        <v>60</v>
      </c>
    </row>
    <row r="2214" ht="21.95" customHeight="1" spans="1:4">
      <c r="A2214" s="8" t="s">
        <v>32</v>
      </c>
      <c r="B2214" s="8" t="s">
        <v>13</v>
      </c>
      <c r="C2214" s="8" t="str">
        <f>"20190107421"</f>
        <v>20190107421</v>
      </c>
      <c r="D2214" s="9">
        <v>60</v>
      </c>
    </row>
    <row r="2215" ht="21.95" customHeight="1" spans="1:4">
      <c r="A2215" s="8" t="s">
        <v>32</v>
      </c>
      <c r="B2215" s="8" t="s">
        <v>13</v>
      </c>
      <c r="C2215" s="8" t="str">
        <f>"20190107422"</f>
        <v>20190107422</v>
      </c>
      <c r="D2215" s="9">
        <v>58</v>
      </c>
    </row>
    <row r="2216" ht="21.95" customHeight="1" spans="1:4">
      <c r="A2216" s="8" t="s">
        <v>32</v>
      </c>
      <c r="B2216" s="8" t="s">
        <v>13</v>
      </c>
      <c r="C2216" s="8" t="str">
        <f>"20190107423"</f>
        <v>20190107423</v>
      </c>
      <c r="D2216" s="9">
        <v>57.5</v>
      </c>
    </row>
    <row r="2217" ht="21.95" customHeight="1" spans="1:4">
      <c r="A2217" s="8" t="s">
        <v>32</v>
      </c>
      <c r="B2217" s="8" t="s">
        <v>13</v>
      </c>
      <c r="C2217" s="8" t="str">
        <f>"20190107424"</f>
        <v>20190107424</v>
      </c>
      <c r="D2217" s="9">
        <v>54</v>
      </c>
    </row>
    <row r="2218" ht="21.95" customHeight="1" spans="1:4">
      <c r="A2218" s="8" t="s">
        <v>32</v>
      </c>
      <c r="B2218" s="8" t="s">
        <v>13</v>
      </c>
      <c r="C2218" s="8" t="str">
        <f>"20190107425"</f>
        <v>20190107425</v>
      </c>
      <c r="D2218" s="9" t="s">
        <v>10</v>
      </c>
    </row>
    <row r="2219" ht="21.95" customHeight="1" spans="1:4">
      <c r="A2219" s="8" t="s">
        <v>32</v>
      </c>
      <c r="B2219" s="8" t="s">
        <v>13</v>
      </c>
      <c r="C2219" s="8" t="str">
        <f>"20190107426"</f>
        <v>20190107426</v>
      </c>
      <c r="D2219" s="9">
        <v>64</v>
      </c>
    </row>
    <row r="2220" ht="21.95" customHeight="1" spans="1:4">
      <c r="A2220" s="8" t="s">
        <v>32</v>
      </c>
      <c r="B2220" s="8" t="s">
        <v>13</v>
      </c>
      <c r="C2220" s="8" t="str">
        <f>"20190107427"</f>
        <v>20190107427</v>
      </c>
      <c r="D2220" s="9">
        <v>71.5</v>
      </c>
    </row>
    <row r="2221" ht="21.95" customHeight="1" spans="1:4">
      <c r="A2221" s="8" t="s">
        <v>32</v>
      </c>
      <c r="B2221" s="8" t="s">
        <v>13</v>
      </c>
      <c r="C2221" s="8" t="str">
        <f>"20190107428"</f>
        <v>20190107428</v>
      </c>
      <c r="D2221" s="9">
        <v>64.5</v>
      </c>
    </row>
    <row r="2222" ht="21.95" customHeight="1" spans="1:4">
      <c r="A2222" s="8" t="s">
        <v>32</v>
      </c>
      <c r="B2222" s="8" t="s">
        <v>13</v>
      </c>
      <c r="C2222" s="8" t="str">
        <f>"20190107429"</f>
        <v>20190107429</v>
      </c>
      <c r="D2222" s="9">
        <v>63</v>
      </c>
    </row>
    <row r="2223" ht="21.95" customHeight="1" spans="1:4">
      <c r="A2223" s="8" t="s">
        <v>32</v>
      </c>
      <c r="B2223" s="8" t="s">
        <v>13</v>
      </c>
      <c r="C2223" s="8" t="str">
        <f>"20190107430"</f>
        <v>20190107430</v>
      </c>
      <c r="D2223" s="9">
        <v>61.5</v>
      </c>
    </row>
    <row r="2224" ht="21.95" customHeight="1" spans="1:4">
      <c r="A2224" s="8" t="s">
        <v>32</v>
      </c>
      <c r="B2224" s="8" t="s">
        <v>13</v>
      </c>
      <c r="C2224" s="8" t="str">
        <f>"20190107501"</f>
        <v>20190107501</v>
      </c>
      <c r="D2224" s="9">
        <v>53.5</v>
      </c>
    </row>
    <row r="2225" ht="21.95" customHeight="1" spans="1:4">
      <c r="A2225" s="8" t="s">
        <v>32</v>
      </c>
      <c r="B2225" s="8" t="s">
        <v>13</v>
      </c>
      <c r="C2225" s="8" t="str">
        <f>"20190107502"</f>
        <v>20190107502</v>
      </c>
      <c r="D2225" s="9">
        <v>70</v>
      </c>
    </row>
    <row r="2226" ht="21.95" customHeight="1" spans="1:4">
      <c r="A2226" s="8" t="s">
        <v>32</v>
      </c>
      <c r="B2226" s="8" t="s">
        <v>13</v>
      </c>
      <c r="C2226" s="8" t="str">
        <f>"20190107503"</f>
        <v>20190107503</v>
      </c>
      <c r="D2226" s="9">
        <v>70.5</v>
      </c>
    </row>
    <row r="2227" ht="21.95" customHeight="1" spans="1:4">
      <c r="A2227" s="8" t="s">
        <v>32</v>
      </c>
      <c r="B2227" s="8" t="s">
        <v>13</v>
      </c>
      <c r="C2227" s="8" t="str">
        <f>"20190107504"</f>
        <v>20190107504</v>
      </c>
      <c r="D2227" s="9">
        <v>65.5</v>
      </c>
    </row>
    <row r="2228" ht="21.95" customHeight="1" spans="1:4">
      <c r="A2228" s="8" t="s">
        <v>32</v>
      </c>
      <c r="B2228" s="8" t="s">
        <v>13</v>
      </c>
      <c r="C2228" s="8" t="str">
        <f>"20190107505"</f>
        <v>20190107505</v>
      </c>
      <c r="D2228" s="9">
        <v>60.5</v>
      </c>
    </row>
    <row r="2229" ht="21.95" customHeight="1" spans="1:4">
      <c r="A2229" s="8" t="s">
        <v>32</v>
      </c>
      <c r="B2229" s="8" t="s">
        <v>13</v>
      </c>
      <c r="C2229" s="8" t="str">
        <f>"20190107506"</f>
        <v>20190107506</v>
      </c>
      <c r="D2229" s="9">
        <v>67.5</v>
      </c>
    </row>
    <row r="2230" ht="21.95" customHeight="1" spans="1:4">
      <c r="A2230" s="8" t="s">
        <v>32</v>
      </c>
      <c r="B2230" s="8" t="s">
        <v>13</v>
      </c>
      <c r="C2230" s="8" t="str">
        <f>"20190107507"</f>
        <v>20190107507</v>
      </c>
      <c r="D2230" s="9">
        <v>57</v>
      </c>
    </row>
    <row r="2231" ht="21.95" customHeight="1" spans="1:4">
      <c r="A2231" s="8" t="s">
        <v>32</v>
      </c>
      <c r="B2231" s="8" t="s">
        <v>13</v>
      </c>
      <c r="C2231" s="8" t="str">
        <f>"20190107508"</f>
        <v>20190107508</v>
      </c>
      <c r="D2231" s="9">
        <v>58</v>
      </c>
    </row>
    <row r="2232" ht="21.95" customHeight="1" spans="1:4">
      <c r="A2232" s="8" t="s">
        <v>32</v>
      </c>
      <c r="B2232" s="8" t="s">
        <v>13</v>
      </c>
      <c r="C2232" s="8" t="str">
        <f>"20190107509"</f>
        <v>20190107509</v>
      </c>
      <c r="D2232" s="9">
        <v>44.5</v>
      </c>
    </row>
    <row r="2233" ht="21.95" customHeight="1" spans="1:4">
      <c r="A2233" s="8" t="s">
        <v>32</v>
      </c>
      <c r="B2233" s="8" t="s">
        <v>13</v>
      </c>
      <c r="C2233" s="8" t="str">
        <f>"20190107510"</f>
        <v>20190107510</v>
      </c>
      <c r="D2233" s="9">
        <v>64</v>
      </c>
    </row>
    <row r="2234" ht="21.95" customHeight="1" spans="1:4">
      <c r="A2234" s="8" t="s">
        <v>32</v>
      </c>
      <c r="B2234" s="8" t="s">
        <v>13</v>
      </c>
      <c r="C2234" s="8" t="str">
        <f>"20190107511"</f>
        <v>20190107511</v>
      </c>
      <c r="D2234" s="9" t="s">
        <v>10</v>
      </c>
    </row>
    <row r="2235" ht="21.95" customHeight="1" spans="1:4">
      <c r="A2235" s="8" t="s">
        <v>32</v>
      </c>
      <c r="B2235" s="8" t="s">
        <v>13</v>
      </c>
      <c r="C2235" s="8" t="str">
        <f>"20190107512"</f>
        <v>20190107512</v>
      </c>
      <c r="D2235" s="9">
        <v>60</v>
      </c>
    </row>
    <row r="2236" ht="21.95" customHeight="1" spans="1:4">
      <c r="A2236" s="8" t="s">
        <v>32</v>
      </c>
      <c r="B2236" s="8" t="s">
        <v>13</v>
      </c>
      <c r="C2236" s="8" t="str">
        <f>"20190107513"</f>
        <v>20190107513</v>
      </c>
      <c r="D2236" s="9">
        <v>53</v>
      </c>
    </row>
    <row r="2237" ht="21.95" customHeight="1" spans="1:4">
      <c r="A2237" s="8" t="s">
        <v>32</v>
      </c>
      <c r="B2237" s="8" t="s">
        <v>13</v>
      </c>
      <c r="C2237" s="8" t="str">
        <f>"20190107514"</f>
        <v>20190107514</v>
      </c>
      <c r="D2237" s="9">
        <v>61.5</v>
      </c>
    </row>
    <row r="2238" ht="21.95" customHeight="1" spans="1:4">
      <c r="A2238" s="8" t="s">
        <v>32</v>
      </c>
      <c r="B2238" s="8" t="s">
        <v>13</v>
      </c>
      <c r="C2238" s="8" t="str">
        <f>"20190107515"</f>
        <v>20190107515</v>
      </c>
      <c r="D2238" s="9" t="s">
        <v>10</v>
      </c>
    </row>
    <row r="2239" ht="21.95" customHeight="1" spans="1:4">
      <c r="A2239" s="8" t="s">
        <v>32</v>
      </c>
      <c r="B2239" s="8" t="s">
        <v>13</v>
      </c>
      <c r="C2239" s="8" t="str">
        <f>"20190107516"</f>
        <v>20190107516</v>
      </c>
      <c r="D2239" s="9">
        <v>65</v>
      </c>
    </row>
    <row r="2240" ht="21.95" customHeight="1" spans="1:4">
      <c r="A2240" s="8" t="s">
        <v>32</v>
      </c>
      <c r="B2240" s="8" t="s">
        <v>13</v>
      </c>
      <c r="C2240" s="8" t="str">
        <f>"20190107517"</f>
        <v>20190107517</v>
      </c>
      <c r="D2240" s="9" t="s">
        <v>10</v>
      </c>
    </row>
    <row r="2241" ht="21.95" customHeight="1" spans="1:4">
      <c r="A2241" s="8" t="s">
        <v>32</v>
      </c>
      <c r="B2241" s="8" t="s">
        <v>13</v>
      </c>
      <c r="C2241" s="8" t="str">
        <f>"20190107518"</f>
        <v>20190107518</v>
      </c>
      <c r="D2241" s="9">
        <v>65.5</v>
      </c>
    </row>
    <row r="2242" ht="21.95" customHeight="1" spans="1:4">
      <c r="A2242" s="8" t="s">
        <v>32</v>
      </c>
      <c r="B2242" s="8" t="s">
        <v>13</v>
      </c>
      <c r="C2242" s="8" t="str">
        <f>"20190107519"</f>
        <v>20190107519</v>
      </c>
      <c r="D2242" s="9">
        <v>60</v>
      </c>
    </row>
    <row r="2243" ht="21.95" customHeight="1" spans="1:4">
      <c r="A2243" s="8" t="s">
        <v>32</v>
      </c>
      <c r="B2243" s="8" t="s">
        <v>13</v>
      </c>
      <c r="C2243" s="8" t="str">
        <f>"20190107520"</f>
        <v>20190107520</v>
      </c>
      <c r="D2243" s="9">
        <v>72.5</v>
      </c>
    </row>
    <row r="2244" ht="21.95" customHeight="1" spans="1:4">
      <c r="A2244" s="8" t="s">
        <v>32</v>
      </c>
      <c r="B2244" s="8" t="s">
        <v>13</v>
      </c>
      <c r="C2244" s="8" t="str">
        <f>"20190107521"</f>
        <v>20190107521</v>
      </c>
      <c r="D2244" s="9">
        <v>59</v>
      </c>
    </row>
    <row r="2245" ht="21.95" customHeight="1" spans="1:4">
      <c r="A2245" s="8" t="s">
        <v>32</v>
      </c>
      <c r="B2245" s="8" t="s">
        <v>13</v>
      </c>
      <c r="C2245" s="8" t="str">
        <f>"20190107522"</f>
        <v>20190107522</v>
      </c>
      <c r="D2245" s="9">
        <v>72.5</v>
      </c>
    </row>
    <row r="2246" ht="21.95" customHeight="1" spans="1:4">
      <c r="A2246" s="8" t="s">
        <v>32</v>
      </c>
      <c r="B2246" s="8" t="s">
        <v>13</v>
      </c>
      <c r="C2246" s="8" t="str">
        <f>"20190107523"</f>
        <v>20190107523</v>
      </c>
      <c r="D2246" s="9">
        <v>60.5</v>
      </c>
    </row>
    <row r="2247" ht="21.95" customHeight="1" spans="1:4">
      <c r="A2247" s="8" t="s">
        <v>32</v>
      </c>
      <c r="B2247" s="8" t="s">
        <v>13</v>
      </c>
      <c r="C2247" s="8" t="str">
        <f>"20190107524"</f>
        <v>20190107524</v>
      </c>
      <c r="D2247" s="9">
        <v>61</v>
      </c>
    </row>
    <row r="2248" ht="21.95" customHeight="1" spans="1:4">
      <c r="A2248" s="8" t="s">
        <v>32</v>
      </c>
      <c r="B2248" s="8" t="s">
        <v>13</v>
      </c>
      <c r="C2248" s="8" t="str">
        <f>"20190107525"</f>
        <v>20190107525</v>
      </c>
      <c r="D2248" s="9">
        <v>67</v>
      </c>
    </row>
    <row r="2249" ht="21.95" customHeight="1" spans="1:4">
      <c r="A2249" s="8" t="s">
        <v>32</v>
      </c>
      <c r="B2249" s="8" t="s">
        <v>13</v>
      </c>
      <c r="C2249" s="8" t="str">
        <f>"20190107526"</f>
        <v>20190107526</v>
      </c>
      <c r="D2249" s="9" t="s">
        <v>10</v>
      </c>
    </row>
    <row r="2250" ht="21.95" customHeight="1" spans="1:4">
      <c r="A2250" s="8" t="s">
        <v>32</v>
      </c>
      <c r="B2250" s="8" t="s">
        <v>13</v>
      </c>
      <c r="C2250" s="8" t="str">
        <f>"20190107527"</f>
        <v>20190107527</v>
      </c>
      <c r="D2250" s="9">
        <v>60</v>
      </c>
    </row>
    <row r="2251" ht="21.95" customHeight="1" spans="1:4">
      <c r="A2251" s="8" t="s">
        <v>32</v>
      </c>
      <c r="B2251" s="8" t="s">
        <v>13</v>
      </c>
      <c r="C2251" s="8" t="str">
        <f>"20190107528"</f>
        <v>20190107528</v>
      </c>
      <c r="D2251" s="9">
        <v>67</v>
      </c>
    </row>
    <row r="2252" ht="21.95" customHeight="1" spans="1:4">
      <c r="A2252" s="8" t="s">
        <v>32</v>
      </c>
      <c r="B2252" s="8" t="s">
        <v>13</v>
      </c>
      <c r="C2252" s="8" t="str">
        <f>"20190107529"</f>
        <v>20190107529</v>
      </c>
      <c r="D2252" s="9">
        <v>66</v>
      </c>
    </row>
    <row r="2253" ht="21.95" customHeight="1" spans="1:4">
      <c r="A2253" s="8" t="s">
        <v>32</v>
      </c>
      <c r="B2253" s="8" t="s">
        <v>13</v>
      </c>
      <c r="C2253" s="8" t="str">
        <f>"20190107530"</f>
        <v>20190107530</v>
      </c>
      <c r="D2253" s="9">
        <v>72</v>
      </c>
    </row>
    <row r="2254" ht="21.95" customHeight="1" spans="1:4">
      <c r="A2254" s="8" t="s">
        <v>32</v>
      </c>
      <c r="B2254" s="8" t="s">
        <v>13</v>
      </c>
      <c r="C2254" s="8" t="str">
        <f>"20190107601"</f>
        <v>20190107601</v>
      </c>
      <c r="D2254" s="9">
        <v>61.5</v>
      </c>
    </row>
    <row r="2255" ht="21.95" customHeight="1" spans="1:4">
      <c r="A2255" s="8" t="s">
        <v>32</v>
      </c>
      <c r="B2255" s="8" t="s">
        <v>13</v>
      </c>
      <c r="C2255" s="8" t="str">
        <f>"20190107602"</f>
        <v>20190107602</v>
      </c>
      <c r="D2255" s="9">
        <v>72</v>
      </c>
    </row>
    <row r="2256" ht="21.95" customHeight="1" spans="1:4">
      <c r="A2256" s="8" t="s">
        <v>32</v>
      </c>
      <c r="B2256" s="8" t="s">
        <v>13</v>
      </c>
      <c r="C2256" s="8" t="str">
        <f>"20190107603"</f>
        <v>20190107603</v>
      </c>
      <c r="D2256" s="9">
        <v>60</v>
      </c>
    </row>
    <row r="2257" ht="21.95" customHeight="1" spans="1:4">
      <c r="A2257" s="8" t="s">
        <v>32</v>
      </c>
      <c r="B2257" s="8" t="s">
        <v>13</v>
      </c>
      <c r="C2257" s="8" t="str">
        <f>"20190107604"</f>
        <v>20190107604</v>
      </c>
      <c r="D2257" s="9">
        <v>48.5</v>
      </c>
    </row>
    <row r="2258" ht="21.95" customHeight="1" spans="1:4">
      <c r="A2258" s="8" t="s">
        <v>32</v>
      </c>
      <c r="B2258" s="8" t="s">
        <v>13</v>
      </c>
      <c r="C2258" s="8" t="str">
        <f>"20190107605"</f>
        <v>20190107605</v>
      </c>
      <c r="D2258" s="9">
        <v>71.5</v>
      </c>
    </row>
    <row r="2259" ht="21.95" customHeight="1" spans="1:4">
      <c r="A2259" s="8" t="s">
        <v>32</v>
      </c>
      <c r="B2259" s="8" t="s">
        <v>13</v>
      </c>
      <c r="C2259" s="8" t="str">
        <f>"20190107606"</f>
        <v>20190107606</v>
      </c>
      <c r="D2259" s="9">
        <v>70</v>
      </c>
    </row>
    <row r="2260" ht="21.95" customHeight="1" spans="1:4">
      <c r="A2260" s="8" t="s">
        <v>32</v>
      </c>
      <c r="B2260" s="8" t="s">
        <v>13</v>
      </c>
      <c r="C2260" s="8" t="str">
        <f>"20190107607"</f>
        <v>20190107607</v>
      </c>
      <c r="D2260" s="9">
        <v>61.5</v>
      </c>
    </row>
    <row r="2261" ht="21.95" customHeight="1" spans="1:4">
      <c r="A2261" s="8" t="s">
        <v>32</v>
      </c>
      <c r="B2261" s="8" t="s">
        <v>13</v>
      </c>
      <c r="C2261" s="8" t="str">
        <f>"20190107608"</f>
        <v>20190107608</v>
      </c>
      <c r="D2261" s="9">
        <v>56</v>
      </c>
    </row>
    <row r="2262" ht="21.95" customHeight="1" spans="1:4">
      <c r="A2262" s="8" t="s">
        <v>32</v>
      </c>
      <c r="B2262" s="8" t="s">
        <v>13</v>
      </c>
      <c r="C2262" s="8" t="str">
        <f>"20190107609"</f>
        <v>20190107609</v>
      </c>
      <c r="D2262" s="9">
        <v>55.5</v>
      </c>
    </row>
    <row r="2263" ht="21.95" customHeight="1" spans="1:4">
      <c r="A2263" s="8" t="s">
        <v>32</v>
      </c>
      <c r="B2263" s="8" t="s">
        <v>13</v>
      </c>
      <c r="C2263" s="8" t="str">
        <f>"20190107610"</f>
        <v>20190107610</v>
      </c>
      <c r="D2263" s="9">
        <v>65</v>
      </c>
    </row>
    <row r="2264" ht="21.95" customHeight="1" spans="1:4">
      <c r="A2264" s="8" t="s">
        <v>32</v>
      </c>
      <c r="B2264" s="8" t="s">
        <v>13</v>
      </c>
      <c r="C2264" s="8" t="str">
        <f>"20190107611"</f>
        <v>20190107611</v>
      </c>
      <c r="D2264" s="9">
        <v>68</v>
      </c>
    </row>
    <row r="2265" ht="21.95" customHeight="1" spans="1:4">
      <c r="A2265" s="8" t="s">
        <v>32</v>
      </c>
      <c r="B2265" s="8" t="s">
        <v>13</v>
      </c>
      <c r="C2265" s="8" t="str">
        <f>"20190107612"</f>
        <v>20190107612</v>
      </c>
      <c r="D2265" s="9">
        <v>69</v>
      </c>
    </row>
    <row r="2266" ht="21.95" customHeight="1" spans="1:4">
      <c r="A2266" s="8" t="s">
        <v>32</v>
      </c>
      <c r="B2266" s="8" t="s">
        <v>13</v>
      </c>
      <c r="C2266" s="8" t="str">
        <f>"20190107613"</f>
        <v>20190107613</v>
      </c>
      <c r="D2266" s="9">
        <v>65.5</v>
      </c>
    </row>
    <row r="2267" ht="21.95" customHeight="1" spans="1:4">
      <c r="A2267" s="8" t="s">
        <v>32</v>
      </c>
      <c r="B2267" s="8" t="s">
        <v>13</v>
      </c>
      <c r="C2267" s="8" t="str">
        <f>"20190107614"</f>
        <v>20190107614</v>
      </c>
      <c r="D2267" s="9">
        <v>58.5</v>
      </c>
    </row>
    <row r="2268" ht="21.95" customHeight="1" spans="1:4">
      <c r="A2268" s="8" t="s">
        <v>32</v>
      </c>
      <c r="B2268" s="8" t="s">
        <v>13</v>
      </c>
      <c r="C2268" s="8" t="str">
        <f>"20190107615"</f>
        <v>20190107615</v>
      </c>
      <c r="D2268" s="9">
        <v>62.5</v>
      </c>
    </row>
    <row r="2269" ht="21.95" customHeight="1" spans="1:4">
      <c r="A2269" s="8" t="s">
        <v>32</v>
      </c>
      <c r="B2269" s="8" t="s">
        <v>13</v>
      </c>
      <c r="C2269" s="8" t="str">
        <f>"20190107616"</f>
        <v>20190107616</v>
      </c>
      <c r="D2269" s="9">
        <v>58.5</v>
      </c>
    </row>
    <row r="2270" ht="21.95" customHeight="1" spans="1:4">
      <c r="A2270" s="8" t="s">
        <v>32</v>
      </c>
      <c r="B2270" s="8" t="s">
        <v>13</v>
      </c>
      <c r="C2270" s="8" t="str">
        <f>"20190107617"</f>
        <v>20190107617</v>
      </c>
      <c r="D2270" s="9">
        <v>70.5</v>
      </c>
    </row>
    <row r="2271" ht="21.95" customHeight="1" spans="1:4">
      <c r="A2271" s="8" t="s">
        <v>32</v>
      </c>
      <c r="B2271" s="8" t="s">
        <v>13</v>
      </c>
      <c r="C2271" s="8" t="str">
        <f>"20190107618"</f>
        <v>20190107618</v>
      </c>
      <c r="D2271" s="9">
        <v>65</v>
      </c>
    </row>
    <row r="2272" ht="21.95" customHeight="1" spans="1:4">
      <c r="A2272" s="8" t="s">
        <v>32</v>
      </c>
      <c r="B2272" s="8" t="s">
        <v>13</v>
      </c>
      <c r="C2272" s="8" t="str">
        <f>"20190107619"</f>
        <v>20190107619</v>
      </c>
      <c r="D2272" s="9">
        <v>70</v>
      </c>
    </row>
    <row r="2273" ht="21.95" customHeight="1" spans="1:4">
      <c r="A2273" s="8" t="s">
        <v>32</v>
      </c>
      <c r="B2273" s="8" t="s">
        <v>13</v>
      </c>
      <c r="C2273" s="8" t="str">
        <f>"20190107620"</f>
        <v>20190107620</v>
      </c>
      <c r="D2273" s="9">
        <v>62.5</v>
      </c>
    </row>
    <row r="2274" ht="21.95" customHeight="1" spans="1:4">
      <c r="A2274" s="8" t="s">
        <v>32</v>
      </c>
      <c r="B2274" s="8" t="s">
        <v>13</v>
      </c>
      <c r="C2274" s="8" t="str">
        <f>"20190107621"</f>
        <v>20190107621</v>
      </c>
      <c r="D2274" s="9" t="s">
        <v>10</v>
      </c>
    </row>
    <row r="2275" ht="21.95" customHeight="1" spans="1:4">
      <c r="A2275" s="8" t="s">
        <v>32</v>
      </c>
      <c r="B2275" s="8" t="s">
        <v>13</v>
      </c>
      <c r="C2275" s="8" t="str">
        <f>"20190107622"</f>
        <v>20190107622</v>
      </c>
      <c r="D2275" s="9">
        <v>62.5</v>
      </c>
    </row>
    <row r="2276" ht="21.95" customHeight="1" spans="1:4">
      <c r="A2276" s="8" t="s">
        <v>32</v>
      </c>
      <c r="B2276" s="8" t="s">
        <v>13</v>
      </c>
      <c r="C2276" s="8" t="str">
        <f>"20190107623"</f>
        <v>20190107623</v>
      </c>
      <c r="D2276" s="9">
        <v>67.5</v>
      </c>
    </row>
    <row r="2277" ht="21.95" customHeight="1" spans="1:4">
      <c r="A2277" s="8" t="s">
        <v>32</v>
      </c>
      <c r="B2277" s="8" t="s">
        <v>13</v>
      </c>
      <c r="C2277" s="8" t="str">
        <f>"20190107624"</f>
        <v>20190107624</v>
      </c>
      <c r="D2277" s="9">
        <v>49</v>
      </c>
    </row>
    <row r="2278" ht="21.95" customHeight="1" spans="1:4">
      <c r="A2278" s="8" t="s">
        <v>32</v>
      </c>
      <c r="B2278" s="8" t="s">
        <v>13</v>
      </c>
      <c r="C2278" s="8" t="str">
        <f>"20190107625"</f>
        <v>20190107625</v>
      </c>
      <c r="D2278" s="9">
        <v>62.5</v>
      </c>
    </row>
    <row r="2279" ht="21.95" customHeight="1" spans="1:4">
      <c r="A2279" s="8" t="s">
        <v>32</v>
      </c>
      <c r="B2279" s="8" t="s">
        <v>13</v>
      </c>
      <c r="C2279" s="8" t="str">
        <f>"20190107626"</f>
        <v>20190107626</v>
      </c>
      <c r="D2279" s="9">
        <v>69</v>
      </c>
    </row>
    <row r="2280" ht="21.95" customHeight="1" spans="1:4">
      <c r="A2280" s="8" t="s">
        <v>32</v>
      </c>
      <c r="B2280" s="8" t="s">
        <v>13</v>
      </c>
      <c r="C2280" s="8" t="str">
        <f>"20190107627"</f>
        <v>20190107627</v>
      </c>
      <c r="D2280" s="9">
        <v>73.5</v>
      </c>
    </row>
    <row r="2281" ht="21.95" customHeight="1" spans="1:4">
      <c r="A2281" s="8" t="s">
        <v>32</v>
      </c>
      <c r="B2281" s="8" t="s">
        <v>13</v>
      </c>
      <c r="C2281" s="8" t="str">
        <f>"20190107628"</f>
        <v>20190107628</v>
      </c>
      <c r="D2281" s="9">
        <v>60.5</v>
      </c>
    </row>
    <row r="2282" ht="21.95" customHeight="1" spans="1:4">
      <c r="A2282" s="8" t="s">
        <v>32</v>
      </c>
      <c r="B2282" s="8" t="s">
        <v>13</v>
      </c>
      <c r="C2282" s="8" t="str">
        <f>"20190107629"</f>
        <v>20190107629</v>
      </c>
      <c r="D2282" s="9">
        <v>70</v>
      </c>
    </row>
    <row r="2283" ht="21.95" customHeight="1" spans="1:4">
      <c r="A2283" s="8" t="s">
        <v>32</v>
      </c>
      <c r="B2283" s="8" t="s">
        <v>13</v>
      </c>
      <c r="C2283" s="8" t="str">
        <f>"20190107630"</f>
        <v>20190107630</v>
      </c>
      <c r="D2283" s="9">
        <v>60</v>
      </c>
    </row>
    <row r="2284" ht="21.95" customHeight="1" spans="1:4">
      <c r="A2284" s="8" t="s">
        <v>32</v>
      </c>
      <c r="B2284" s="8" t="s">
        <v>13</v>
      </c>
      <c r="C2284" s="8" t="str">
        <f>"20190107701"</f>
        <v>20190107701</v>
      </c>
      <c r="D2284" s="9">
        <v>71</v>
      </c>
    </row>
    <row r="2285" ht="21.95" customHeight="1" spans="1:4">
      <c r="A2285" s="8" t="s">
        <v>32</v>
      </c>
      <c r="B2285" s="8" t="s">
        <v>13</v>
      </c>
      <c r="C2285" s="8" t="str">
        <f>"20190107702"</f>
        <v>20190107702</v>
      </c>
      <c r="D2285" s="9">
        <v>58</v>
      </c>
    </row>
    <row r="2286" ht="21.95" customHeight="1" spans="1:4">
      <c r="A2286" s="8" t="s">
        <v>32</v>
      </c>
      <c r="B2286" s="8" t="s">
        <v>13</v>
      </c>
      <c r="C2286" s="8" t="str">
        <f>"20190107703"</f>
        <v>20190107703</v>
      </c>
      <c r="D2286" s="9">
        <v>64.5</v>
      </c>
    </row>
    <row r="2287" ht="21.95" customHeight="1" spans="1:4">
      <c r="A2287" s="8" t="s">
        <v>32</v>
      </c>
      <c r="B2287" s="8" t="s">
        <v>13</v>
      </c>
      <c r="C2287" s="8" t="str">
        <f>"20190107704"</f>
        <v>20190107704</v>
      </c>
      <c r="D2287" s="9">
        <v>58.5</v>
      </c>
    </row>
    <row r="2288" ht="21.95" customHeight="1" spans="1:4">
      <c r="A2288" s="8" t="s">
        <v>32</v>
      </c>
      <c r="B2288" s="8" t="s">
        <v>13</v>
      </c>
      <c r="C2288" s="8" t="str">
        <f>"20190107705"</f>
        <v>20190107705</v>
      </c>
      <c r="D2288" s="9">
        <v>54.5</v>
      </c>
    </row>
    <row r="2289" ht="21.95" customHeight="1" spans="1:4">
      <c r="A2289" s="8" t="s">
        <v>32</v>
      </c>
      <c r="B2289" s="8" t="s">
        <v>13</v>
      </c>
      <c r="C2289" s="8" t="str">
        <f>"20190107706"</f>
        <v>20190107706</v>
      </c>
      <c r="D2289" s="9">
        <v>73.5</v>
      </c>
    </row>
    <row r="2290" ht="21.95" customHeight="1" spans="1:4">
      <c r="A2290" s="8" t="s">
        <v>32</v>
      </c>
      <c r="B2290" s="8" t="s">
        <v>13</v>
      </c>
      <c r="C2290" s="8" t="str">
        <f>"20190107707"</f>
        <v>20190107707</v>
      </c>
      <c r="D2290" s="9" t="s">
        <v>10</v>
      </c>
    </row>
    <row r="2291" ht="21.95" customHeight="1" spans="1:4">
      <c r="A2291" s="8" t="s">
        <v>32</v>
      </c>
      <c r="B2291" s="8" t="s">
        <v>13</v>
      </c>
      <c r="C2291" s="8" t="str">
        <f>"20190107708"</f>
        <v>20190107708</v>
      </c>
      <c r="D2291" s="9" t="s">
        <v>10</v>
      </c>
    </row>
    <row r="2292" ht="21.95" customHeight="1" spans="1:4">
      <c r="A2292" s="8" t="s">
        <v>32</v>
      </c>
      <c r="B2292" s="8" t="s">
        <v>13</v>
      </c>
      <c r="C2292" s="8" t="str">
        <f>"20190107709"</f>
        <v>20190107709</v>
      </c>
      <c r="D2292" s="9">
        <v>66.5</v>
      </c>
    </row>
    <row r="2293" ht="21.95" customHeight="1" spans="1:4">
      <c r="A2293" s="8" t="s">
        <v>32</v>
      </c>
      <c r="B2293" s="8" t="s">
        <v>13</v>
      </c>
      <c r="C2293" s="8" t="str">
        <f>"20190107710"</f>
        <v>20190107710</v>
      </c>
      <c r="D2293" s="9" t="s">
        <v>10</v>
      </c>
    </row>
    <row r="2294" ht="21.95" customHeight="1" spans="1:4">
      <c r="A2294" s="8" t="s">
        <v>32</v>
      </c>
      <c r="B2294" s="8" t="s">
        <v>13</v>
      </c>
      <c r="C2294" s="8" t="str">
        <f>"20190107711"</f>
        <v>20190107711</v>
      </c>
      <c r="D2294" s="9">
        <v>61.5</v>
      </c>
    </row>
    <row r="2295" ht="21.95" customHeight="1" spans="1:4">
      <c r="A2295" s="8" t="s">
        <v>32</v>
      </c>
      <c r="B2295" s="8" t="s">
        <v>13</v>
      </c>
      <c r="C2295" s="8" t="str">
        <f>"20190107712"</f>
        <v>20190107712</v>
      </c>
      <c r="D2295" s="9">
        <v>70</v>
      </c>
    </row>
    <row r="2296" ht="21.95" customHeight="1" spans="1:4">
      <c r="A2296" s="8" t="s">
        <v>32</v>
      </c>
      <c r="B2296" s="8" t="s">
        <v>13</v>
      </c>
      <c r="C2296" s="8" t="str">
        <f>"20190107713"</f>
        <v>20190107713</v>
      </c>
      <c r="D2296" s="9">
        <v>60</v>
      </c>
    </row>
    <row r="2297" ht="21.95" customHeight="1" spans="1:4">
      <c r="A2297" s="8" t="s">
        <v>32</v>
      </c>
      <c r="B2297" s="8" t="s">
        <v>13</v>
      </c>
      <c r="C2297" s="8" t="str">
        <f>"20190107714"</f>
        <v>20190107714</v>
      </c>
      <c r="D2297" s="9">
        <v>57.5</v>
      </c>
    </row>
    <row r="2298" ht="21.95" customHeight="1" spans="1:4">
      <c r="A2298" s="8" t="s">
        <v>32</v>
      </c>
      <c r="B2298" s="8" t="s">
        <v>13</v>
      </c>
      <c r="C2298" s="8" t="str">
        <f>"20190107715"</f>
        <v>20190107715</v>
      </c>
      <c r="D2298" s="9">
        <v>63</v>
      </c>
    </row>
    <row r="2299" ht="21.95" customHeight="1" spans="1:4">
      <c r="A2299" s="8" t="s">
        <v>32</v>
      </c>
      <c r="B2299" s="8" t="s">
        <v>13</v>
      </c>
      <c r="C2299" s="8" t="str">
        <f>"20190107716"</f>
        <v>20190107716</v>
      </c>
      <c r="D2299" s="9">
        <v>62.5</v>
      </c>
    </row>
    <row r="2300" ht="21.95" customHeight="1" spans="1:4">
      <c r="A2300" s="8" t="s">
        <v>32</v>
      </c>
      <c r="B2300" s="8" t="s">
        <v>13</v>
      </c>
      <c r="C2300" s="8" t="str">
        <f>"20190107717"</f>
        <v>20190107717</v>
      </c>
      <c r="D2300" s="9">
        <v>54.5</v>
      </c>
    </row>
    <row r="2301" ht="21.95" customHeight="1" spans="1:4">
      <c r="A2301" s="8" t="s">
        <v>32</v>
      </c>
      <c r="B2301" s="8" t="s">
        <v>13</v>
      </c>
      <c r="C2301" s="8" t="str">
        <f>"20190107718"</f>
        <v>20190107718</v>
      </c>
      <c r="D2301" s="9">
        <v>64.5</v>
      </c>
    </row>
    <row r="2302" ht="21.95" customHeight="1" spans="1:4">
      <c r="A2302" s="8" t="s">
        <v>32</v>
      </c>
      <c r="B2302" s="8" t="s">
        <v>13</v>
      </c>
      <c r="C2302" s="8" t="str">
        <f>"20190107719"</f>
        <v>20190107719</v>
      </c>
      <c r="D2302" s="9">
        <v>68</v>
      </c>
    </row>
    <row r="2303" ht="21.95" customHeight="1" spans="1:4">
      <c r="A2303" s="8" t="s">
        <v>32</v>
      </c>
      <c r="B2303" s="8" t="s">
        <v>13</v>
      </c>
      <c r="C2303" s="8" t="str">
        <f>"20190107720"</f>
        <v>20190107720</v>
      </c>
      <c r="D2303" s="9">
        <v>66</v>
      </c>
    </row>
    <row r="2304" ht="21.95" customHeight="1" spans="1:4">
      <c r="A2304" s="8" t="s">
        <v>32</v>
      </c>
      <c r="B2304" s="8" t="s">
        <v>13</v>
      </c>
      <c r="C2304" s="8" t="str">
        <f>"20190107721"</f>
        <v>20190107721</v>
      </c>
      <c r="D2304" s="9">
        <v>68.5</v>
      </c>
    </row>
    <row r="2305" ht="21.95" customHeight="1" spans="1:5">
      <c r="A2305" s="8" t="s">
        <v>32</v>
      </c>
      <c r="B2305" s="8" t="s">
        <v>13</v>
      </c>
      <c r="C2305" s="8" t="str">
        <f>"20190107722"</f>
        <v>20190107722</v>
      </c>
      <c r="D2305" s="9">
        <v>77</v>
      </c>
      <c r="E2305" s="2" t="s">
        <v>9</v>
      </c>
    </row>
    <row r="2306" ht="21.95" customHeight="1" spans="1:4">
      <c r="A2306" s="8" t="s">
        <v>32</v>
      </c>
      <c r="B2306" s="8" t="s">
        <v>13</v>
      </c>
      <c r="C2306" s="8" t="str">
        <f>"20190107723"</f>
        <v>20190107723</v>
      </c>
      <c r="D2306" s="9">
        <v>58.5</v>
      </c>
    </row>
    <row r="2307" ht="21.95" customHeight="1" spans="1:4">
      <c r="A2307" s="8" t="s">
        <v>32</v>
      </c>
      <c r="B2307" s="8" t="s">
        <v>13</v>
      </c>
      <c r="C2307" s="8" t="str">
        <f>"20190107724"</f>
        <v>20190107724</v>
      </c>
      <c r="D2307" s="9">
        <v>65.5</v>
      </c>
    </row>
    <row r="2308" ht="21.95" customHeight="1" spans="1:4">
      <c r="A2308" s="8" t="s">
        <v>32</v>
      </c>
      <c r="B2308" s="8" t="s">
        <v>13</v>
      </c>
      <c r="C2308" s="8" t="str">
        <f>"20190107725"</f>
        <v>20190107725</v>
      </c>
      <c r="D2308" s="9">
        <v>63</v>
      </c>
    </row>
    <row r="2309" ht="21.95" customHeight="1" spans="1:4">
      <c r="A2309" s="8" t="s">
        <v>32</v>
      </c>
      <c r="B2309" s="8" t="s">
        <v>13</v>
      </c>
      <c r="C2309" s="8" t="str">
        <f>"20190107726"</f>
        <v>20190107726</v>
      </c>
      <c r="D2309" s="9" t="s">
        <v>10</v>
      </c>
    </row>
    <row r="2310" ht="21.95" customHeight="1" spans="1:4">
      <c r="A2310" s="8" t="s">
        <v>32</v>
      </c>
      <c r="B2310" s="8" t="s">
        <v>13</v>
      </c>
      <c r="C2310" s="8" t="str">
        <f>"20190107727"</f>
        <v>20190107727</v>
      </c>
      <c r="D2310" s="9" t="s">
        <v>10</v>
      </c>
    </row>
    <row r="2311" ht="21.95" customHeight="1" spans="1:5">
      <c r="A2311" s="8" t="s">
        <v>32</v>
      </c>
      <c r="B2311" s="8" t="s">
        <v>13</v>
      </c>
      <c r="C2311" s="8" t="str">
        <f>"20190107728"</f>
        <v>20190107728</v>
      </c>
      <c r="D2311" s="9">
        <v>78</v>
      </c>
      <c r="E2311" s="2" t="s">
        <v>9</v>
      </c>
    </row>
    <row r="2312" ht="21.95" customHeight="1" spans="1:4">
      <c r="A2312" s="8" t="s">
        <v>32</v>
      </c>
      <c r="B2312" s="8" t="s">
        <v>13</v>
      </c>
      <c r="C2312" s="8" t="str">
        <f>"20190107729"</f>
        <v>20190107729</v>
      </c>
      <c r="D2312" s="9">
        <v>65</v>
      </c>
    </row>
    <row r="2313" ht="21.95" customHeight="1" spans="1:4">
      <c r="A2313" s="8" t="s">
        <v>32</v>
      </c>
      <c r="B2313" s="8" t="s">
        <v>13</v>
      </c>
      <c r="C2313" s="8" t="str">
        <f>"20190107730"</f>
        <v>20190107730</v>
      </c>
      <c r="D2313" s="9" t="s">
        <v>10</v>
      </c>
    </row>
    <row r="2314" ht="21.95" customHeight="1" spans="1:4">
      <c r="A2314" s="8" t="s">
        <v>32</v>
      </c>
      <c r="B2314" s="8" t="s">
        <v>13</v>
      </c>
      <c r="C2314" s="8" t="str">
        <f>"20190107801"</f>
        <v>20190107801</v>
      </c>
      <c r="D2314" s="9">
        <v>68.5</v>
      </c>
    </row>
    <row r="2315" ht="21.95" customHeight="1" spans="1:4">
      <c r="A2315" s="8" t="s">
        <v>32</v>
      </c>
      <c r="B2315" s="8" t="s">
        <v>13</v>
      </c>
      <c r="C2315" s="8" t="str">
        <f>"20190107802"</f>
        <v>20190107802</v>
      </c>
      <c r="D2315" s="9" t="s">
        <v>10</v>
      </c>
    </row>
    <row r="2316" ht="21.95" customHeight="1" spans="1:4">
      <c r="A2316" s="8" t="s">
        <v>32</v>
      </c>
      <c r="B2316" s="8" t="s">
        <v>13</v>
      </c>
      <c r="C2316" s="8" t="str">
        <f>"20190107803"</f>
        <v>20190107803</v>
      </c>
      <c r="D2316" s="9">
        <v>70.5</v>
      </c>
    </row>
    <row r="2317" ht="21.95" customHeight="1" spans="1:4">
      <c r="A2317" s="8" t="s">
        <v>32</v>
      </c>
      <c r="B2317" s="8" t="s">
        <v>13</v>
      </c>
      <c r="C2317" s="8" t="str">
        <f>"20190107804"</f>
        <v>20190107804</v>
      </c>
      <c r="D2317" s="9">
        <v>58</v>
      </c>
    </row>
    <row r="2318" ht="21.95" customHeight="1" spans="1:4">
      <c r="A2318" s="8" t="s">
        <v>32</v>
      </c>
      <c r="B2318" s="8" t="s">
        <v>13</v>
      </c>
      <c r="C2318" s="8" t="str">
        <f>"20190107805"</f>
        <v>20190107805</v>
      </c>
      <c r="D2318" s="9">
        <v>68.5</v>
      </c>
    </row>
    <row r="2319" ht="21.95" customHeight="1" spans="1:4">
      <c r="A2319" s="8" t="s">
        <v>32</v>
      </c>
      <c r="B2319" s="8" t="s">
        <v>13</v>
      </c>
      <c r="C2319" s="8" t="str">
        <f>"20190107806"</f>
        <v>20190107806</v>
      </c>
      <c r="D2319" s="9">
        <v>53.5</v>
      </c>
    </row>
    <row r="2320" ht="21.95" customHeight="1" spans="1:4">
      <c r="A2320" s="8" t="s">
        <v>32</v>
      </c>
      <c r="B2320" s="8" t="s">
        <v>13</v>
      </c>
      <c r="C2320" s="8" t="str">
        <f>"20190107807"</f>
        <v>20190107807</v>
      </c>
      <c r="D2320" s="9">
        <v>70.5</v>
      </c>
    </row>
    <row r="2321" ht="21.95" customHeight="1" spans="1:4">
      <c r="A2321" s="8" t="s">
        <v>32</v>
      </c>
      <c r="B2321" s="8" t="s">
        <v>13</v>
      </c>
      <c r="C2321" s="8" t="str">
        <f>"20190107808"</f>
        <v>20190107808</v>
      </c>
      <c r="D2321" s="9">
        <v>68</v>
      </c>
    </row>
    <row r="2322" ht="21.95" customHeight="1" spans="1:4">
      <c r="A2322" s="8" t="s">
        <v>32</v>
      </c>
      <c r="B2322" s="8" t="s">
        <v>13</v>
      </c>
      <c r="C2322" s="8" t="str">
        <f>"20190107809"</f>
        <v>20190107809</v>
      </c>
      <c r="D2322" s="9">
        <v>60</v>
      </c>
    </row>
    <row r="2323" ht="21.95" customHeight="1" spans="1:4">
      <c r="A2323" s="8" t="s">
        <v>32</v>
      </c>
      <c r="B2323" s="8" t="s">
        <v>13</v>
      </c>
      <c r="C2323" s="8" t="str">
        <f>"20190107810"</f>
        <v>20190107810</v>
      </c>
      <c r="D2323" s="9">
        <v>60.5</v>
      </c>
    </row>
    <row r="2324" ht="21.95" customHeight="1" spans="1:4">
      <c r="A2324" s="8" t="s">
        <v>32</v>
      </c>
      <c r="B2324" s="8" t="s">
        <v>13</v>
      </c>
      <c r="C2324" s="8" t="str">
        <f>"20190107811"</f>
        <v>20190107811</v>
      </c>
      <c r="D2324" s="9">
        <v>66</v>
      </c>
    </row>
    <row r="2325" ht="21.95" customHeight="1" spans="1:4">
      <c r="A2325" s="8" t="s">
        <v>32</v>
      </c>
      <c r="B2325" s="8" t="s">
        <v>13</v>
      </c>
      <c r="C2325" s="8" t="str">
        <f>"20190107812"</f>
        <v>20190107812</v>
      </c>
      <c r="D2325" s="9">
        <v>67.5</v>
      </c>
    </row>
    <row r="2326" ht="21.95" customHeight="1" spans="1:4">
      <c r="A2326" s="8" t="s">
        <v>32</v>
      </c>
      <c r="B2326" s="8" t="s">
        <v>13</v>
      </c>
      <c r="C2326" s="8" t="str">
        <f>"20190107813"</f>
        <v>20190107813</v>
      </c>
      <c r="D2326" s="9" t="s">
        <v>10</v>
      </c>
    </row>
    <row r="2327" ht="21.95" customHeight="1" spans="1:4">
      <c r="A2327" s="8" t="s">
        <v>32</v>
      </c>
      <c r="B2327" s="8" t="s">
        <v>13</v>
      </c>
      <c r="C2327" s="8" t="str">
        <f>"20190107814"</f>
        <v>20190107814</v>
      </c>
      <c r="D2327" s="9">
        <v>70</v>
      </c>
    </row>
    <row r="2328" ht="21.95" customHeight="1" spans="1:4">
      <c r="A2328" s="8" t="s">
        <v>32</v>
      </c>
      <c r="B2328" s="8" t="s">
        <v>13</v>
      </c>
      <c r="C2328" s="8" t="str">
        <f>"20190107815"</f>
        <v>20190107815</v>
      </c>
      <c r="D2328" s="9">
        <v>61</v>
      </c>
    </row>
    <row r="2329" ht="21.95" customHeight="1" spans="1:4">
      <c r="A2329" s="8" t="s">
        <v>32</v>
      </c>
      <c r="B2329" s="8" t="s">
        <v>13</v>
      </c>
      <c r="C2329" s="8" t="str">
        <f>"20190107816"</f>
        <v>20190107816</v>
      </c>
      <c r="D2329" s="9">
        <v>62.5</v>
      </c>
    </row>
    <row r="2330" ht="21.95" customHeight="1" spans="1:4">
      <c r="A2330" s="8" t="s">
        <v>32</v>
      </c>
      <c r="B2330" s="8" t="s">
        <v>13</v>
      </c>
      <c r="C2330" s="8" t="str">
        <f>"20190107817"</f>
        <v>20190107817</v>
      </c>
      <c r="D2330" s="9" t="s">
        <v>10</v>
      </c>
    </row>
    <row r="2331" ht="21.95" customHeight="1" spans="1:4">
      <c r="A2331" s="8" t="s">
        <v>32</v>
      </c>
      <c r="B2331" s="8" t="s">
        <v>13</v>
      </c>
      <c r="C2331" s="8" t="str">
        <f>"20190107818"</f>
        <v>20190107818</v>
      </c>
      <c r="D2331" s="9">
        <v>63.5</v>
      </c>
    </row>
    <row r="2332" ht="21.95" customHeight="1" spans="1:4">
      <c r="A2332" s="8" t="s">
        <v>32</v>
      </c>
      <c r="B2332" s="8" t="s">
        <v>13</v>
      </c>
      <c r="C2332" s="8" t="str">
        <f>"20190107819"</f>
        <v>20190107819</v>
      </c>
      <c r="D2332" s="9">
        <v>64.5</v>
      </c>
    </row>
    <row r="2333" ht="21.95" customHeight="1" spans="1:4">
      <c r="A2333" s="8" t="s">
        <v>32</v>
      </c>
      <c r="B2333" s="8" t="s">
        <v>13</v>
      </c>
      <c r="C2333" s="8" t="str">
        <f>"20190107820"</f>
        <v>20190107820</v>
      </c>
      <c r="D2333" s="9">
        <v>55</v>
      </c>
    </row>
    <row r="2334" ht="21.95" customHeight="1" spans="1:4">
      <c r="A2334" s="8" t="s">
        <v>32</v>
      </c>
      <c r="B2334" s="8" t="s">
        <v>13</v>
      </c>
      <c r="C2334" s="8" t="str">
        <f>"20190107821"</f>
        <v>20190107821</v>
      </c>
      <c r="D2334" s="9">
        <v>54.5</v>
      </c>
    </row>
    <row r="2335" ht="21.95" customHeight="1" spans="1:4">
      <c r="A2335" s="8" t="s">
        <v>32</v>
      </c>
      <c r="B2335" s="8" t="s">
        <v>13</v>
      </c>
      <c r="C2335" s="8" t="str">
        <f>"20190107822"</f>
        <v>20190107822</v>
      </c>
      <c r="D2335" s="9" t="s">
        <v>10</v>
      </c>
    </row>
    <row r="2336" ht="21.95" customHeight="1" spans="1:4">
      <c r="A2336" s="8" t="s">
        <v>32</v>
      </c>
      <c r="B2336" s="8" t="s">
        <v>13</v>
      </c>
      <c r="C2336" s="8" t="str">
        <f>"20190107823"</f>
        <v>20190107823</v>
      </c>
      <c r="D2336" s="9">
        <v>69</v>
      </c>
    </row>
    <row r="2337" ht="21.95" customHeight="1" spans="1:4">
      <c r="A2337" s="8" t="s">
        <v>32</v>
      </c>
      <c r="B2337" s="8" t="s">
        <v>13</v>
      </c>
      <c r="C2337" s="8" t="str">
        <f>"20190107824"</f>
        <v>20190107824</v>
      </c>
      <c r="D2337" s="9">
        <v>53.5</v>
      </c>
    </row>
    <row r="2338" ht="21.95" customHeight="1" spans="1:4">
      <c r="A2338" s="8" t="s">
        <v>32</v>
      </c>
      <c r="B2338" s="8" t="s">
        <v>13</v>
      </c>
      <c r="C2338" s="8" t="str">
        <f>"20190107825"</f>
        <v>20190107825</v>
      </c>
      <c r="D2338" s="9" t="s">
        <v>10</v>
      </c>
    </row>
    <row r="2339" ht="21.95" customHeight="1" spans="1:4">
      <c r="A2339" s="8" t="s">
        <v>32</v>
      </c>
      <c r="B2339" s="8" t="s">
        <v>13</v>
      </c>
      <c r="C2339" s="8" t="str">
        <f>"20190107826"</f>
        <v>20190107826</v>
      </c>
      <c r="D2339" s="9">
        <v>69.5</v>
      </c>
    </row>
    <row r="2340" ht="21.95" customHeight="1" spans="1:4">
      <c r="A2340" s="8" t="s">
        <v>32</v>
      </c>
      <c r="B2340" s="8" t="s">
        <v>13</v>
      </c>
      <c r="C2340" s="8" t="str">
        <f>"20190107827"</f>
        <v>20190107827</v>
      </c>
      <c r="D2340" s="9">
        <v>71.5</v>
      </c>
    </row>
    <row r="2341" ht="21.95" customHeight="1" spans="1:4">
      <c r="A2341" s="8" t="s">
        <v>32</v>
      </c>
      <c r="B2341" s="8" t="s">
        <v>13</v>
      </c>
      <c r="C2341" s="8" t="str">
        <f>"20190107828"</f>
        <v>20190107828</v>
      </c>
      <c r="D2341" s="9">
        <v>69.5</v>
      </c>
    </row>
    <row r="2342" ht="21.95" customHeight="1" spans="1:4">
      <c r="A2342" s="8" t="s">
        <v>32</v>
      </c>
      <c r="B2342" s="8" t="s">
        <v>13</v>
      </c>
      <c r="C2342" s="8" t="str">
        <f>"20190107829"</f>
        <v>20190107829</v>
      </c>
      <c r="D2342" s="9">
        <v>70</v>
      </c>
    </row>
    <row r="2343" ht="21.95" customHeight="1" spans="1:4">
      <c r="A2343" s="8" t="s">
        <v>32</v>
      </c>
      <c r="B2343" s="8" t="s">
        <v>13</v>
      </c>
      <c r="C2343" s="8" t="str">
        <f>"20190107830"</f>
        <v>20190107830</v>
      </c>
      <c r="D2343" s="9" t="s">
        <v>10</v>
      </c>
    </row>
    <row r="2344" ht="21.95" customHeight="1" spans="1:4">
      <c r="A2344" s="8" t="s">
        <v>32</v>
      </c>
      <c r="B2344" s="8" t="s">
        <v>13</v>
      </c>
      <c r="C2344" s="8" t="str">
        <f>"20190107901"</f>
        <v>20190107901</v>
      </c>
      <c r="D2344" s="9">
        <v>69</v>
      </c>
    </row>
    <row r="2345" ht="21.95" customHeight="1" spans="1:4">
      <c r="A2345" s="8" t="s">
        <v>32</v>
      </c>
      <c r="B2345" s="8" t="s">
        <v>13</v>
      </c>
      <c r="C2345" s="8" t="str">
        <f>"20190107902"</f>
        <v>20190107902</v>
      </c>
      <c r="D2345" s="9" t="s">
        <v>10</v>
      </c>
    </row>
    <row r="2346" ht="21.95" customHeight="1" spans="1:4">
      <c r="A2346" s="8" t="s">
        <v>32</v>
      </c>
      <c r="B2346" s="8" t="s">
        <v>13</v>
      </c>
      <c r="C2346" s="8" t="str">
        <f>"20190107903"</f>
        <v>20190107903</v>
      </c>
      <c r="D2346" s="9" t="s">
        <v>10</v>
      </c>
    </row>
    <row r="2347" ht="21.95" customHeight="1" spans="1:4">
      <c r="A2347" s="8" t="s">
        <v>32</v>
      </c>
      <c r="B2347" s="8" t="s">
        <v>13</v>
      </c>
      <c r="C2347" s="8" t="str">
        <f>"20190107904"</f>
        <v>20190107904</v>
      </c>
      <c r="D2347" s="9">
        <v>61</v>
      </c>
    </row>
    <row r="2348" ht="21.95" customHeight="1" spans="1:4">
      <c r="A2348" s="8" t="s">
        <v>32</v>
      </c>
      <c r="B2348" s="8" t="s">
        <v>13</v>
      </c>
      <c r="C2348" s="8" t="str">
        <f>"20190107905"</f>
        <v>20190107905</v>
      </c>
      <c r="D2348" s="9">
        <v>59</v>
      </c>
    </row>
    <row r="2349" ht="21.95" customHeight="1" spans="1:5">
      <c r="A2349" s="8" t="s">
        <v>32</v>
      </c>
      <c r="B2349" s="8" t="s">
        <v>13</v>
      </c>
      <c r="C2349" s="8" t="str">
        <f>"20190107906"</f>
        <v>20190107906</v>
      </c>
      <c r="D2349" s="9">
        <v>75.5</v>
      </c>
      <c r="E2349" s="2" t="s">
        <v>9</v>
      </c>
    </row>
    <row r="2350" ht="21.95" customHeight="1" spans="1:4">
      <c r="A2350" s="8" t="s">
        <v>32</v>
      </c>
      <c r="B2350" s="8" t="s">
        <v>13</v>
      </c>
      <c r="C2350" s="8" t="str">
        <f>"20190107907"</f>
        <v>20190107907</v>
      </c>
      <c r="D2350" s="9">
        <v>61.5</v>
      </c>
    </row>
    <row r="2351" ht="21.95" customHeight="1" spans="1:4">
      <c r="A2351" s="8" t="s">
        <v>32</v>
      </c>
      <c r="B2351" s="8" t="s">
        <v>13</v>
      </c>
      <c r="C2351" s="8" t="str">
        <f>"20190107908"</f>
        <v>20190107908</v>
      </c>
      <c r="D2351" s="9" t="s">
        <v>10</v>
      </c>
    </row>
    <row r="2352" ht="21.95" customHeight="1" spans="1:4">
      <c r="A2352" s="8" t="s">
        <v>32</v>
      </c>
      <c r="B2352" s="8" t="s">
        <v>13</v>
      </c>
      <c r="C2352" s="8" t="str">
        <f>"20190107909"</f>
        <v>20190107909</v>
      </c>
      <c r="D2352" s="9">
        <v>60</v>
      </c>
    </row>
    <row r="2353" ht="21.95" customHeight="1" spans="1:4">
      <c r="A2353" s="8" t="s">
        <v>32</v>
      </c>
      <c r="B2353" s="8" t="s">
        <v>13</v>
      </c>
      <c r="C2353" s="8" t="str">
        <f>"20190107910"</f>
        <v>20190107910</v>
      </c>
      <c r="D2353" s="9">
        <v>69.5</v>
      </c>
    </row>
    <row r="2354" ht="21.95" customHeight="1" spans="1:4">
      <c r="A2354" s="8" t="s">
        <v>32</v>
      </c>
      <c r="B2354" s="8" t="s">
        <v>13</v>
      </c>
      <c r="C2354" s="8" t="str">
        <f>"20190107911"</f>
        <v>20190107911</v>
      </c>
      <c r="D2354" s="9">
        <v>65.5</v>
      </c>
    </row>
    <row r="2355" ht="21.95" customHeight="1" spans="1:4">
      <c r="A2355" s="8" t="s">
        <v>32</v>
      </c>
      <c r="B2355" s="8" t="s">
        <v>13</v>
      </c>
      <c r="C2355" s="8" t="str">
        <f>"20190107912"</f>
        <v>20190107912</v>
      </c>
      <c r="D2355" s="9">
        <v>64</v>
      </c>
    </row>
    <row r="2356" ht="21.95" customHeight="1" spans="1:4">
      <c r="A2356" s="8" t="s">
        <v>32</v>
      </c>
      <c r="B2356" s="8" t="s">
        <v>13</v>
      </c>
      <c r="C2356" s="8" t="str">
        <f>"20190107913"</f>
        <v>20190107913</v>
      </c>
      <c r="D2356" s="9">
        <v>62</v>
      </c>
    </row>
    <row r="2357" ht="21.95" customHeight="1" spans="1:4">
      <c r="A2357" s="8" t="s">
        <v>32</v>
      </c>
      <c r="B2357" s="8" t="s">
        <v>13</v>
      </c>
      <c r="C2357" s="8" t="str">
        <f>"20190107914"</f>
        <v>20190107914</v>
      </c>
      <c r="D2357" s="9">
        <v>59.5</v>
      </c>
    </row>
    <row r="2358" ht="21.95" customHeight="1" spans="1:4">
      <c r="A2358" s="8" t="s">
        <v>32</v>
      </c>
      <c r="B2358" s="8" t="s">
        <v>13</v>
      </c>
      <c r="C2358" s="8" t="str">
        <f>"20190107915"</f>
        <v>20190107915</v>
      </c>
      <c r="D2358" s="9" t="s">
        <v>10</v>
      </c>
    </row>
    <row r="2359" ht="21.95" customHeight="1" spans="1:4">
      <c r="A2359" s="8" t="s">
        <v>32</v>
      </c>
      <c r="B2359" s="8" t="s">
        <v>13</v>
      </c>
      <c r="C2359" s="8" t="str">
        <f>"20190107916"</f>
        <v>20190107916</v>
      </c>
      <c r="D2359" s="9">
        <v>69</v>
      </c>
    </row>
    <row r="2360" ht="21.95" customHeight="1" spans="1:4">
      <c r="A2360" s="8" t="s">
        <v>32</v>
      </c>
      <c r="B2360" s="8" t="s">
        <v>13</v>
      </c>
      <c r="C2360" s="8" t="str">
        <f>"20190107917"</f>
        <v>20190107917</v>
      </c>
      <c r="D2360" s="9">
        <v>64.5</v>
      </c>
    </row>
    <row r="2361" ht="21.95" customHeight="1" spans="1:4">
      <c r="A2361" s="8" t="s">
        <v>32</v>
      </c>
      <c r="B2361" s="8" t="s">
        <v>13</v>
      </c>
      <c r="C2361" s="8" t="str">
        <f>"20190107918"</f>
        <v>20190107918</v>
      </c>
      <c r="D2361" s="9">
        <v>64.5</v>
      </c>
    </row>
    <row r="2362" ht="21.95" customHeight="1" spans="1:4">
      <c r="A2362" s="8" t="s">
        <v>32</v>
      </c>
      <c r="B2362" s="8" t="s">
        <v>13</v>
      </c>
      <c r="C2362" s="8" t="str">
        <f>"20190107919"</f>
        <v>20190107919</v>
      </c>
      <c r="D2362" s="9">
        <v>57.5</v>
      </c>
    </row>
    <row r="2363" ht="21.95" customHeight="1" spans="1:4">
      <c r="A2363" s="8" t="s">
        <v>32</v>
      </c>
      <c r="B2363" s="8" t="s">
        <v>13</v>
      </c>
      <c r="C2363" s="8" t="str">
        <f>"20190107920"</f>
        <v>20190107920</v>
      </c>
      <c r="D2363" s="9" t="s">
        <v>10</v>
      </c>
    </row>
    <row r="2364" ht="21.95" customHeight="1" spans="1:4">
      <c r="A2364" s="8" t="s">
        <v>32</v>
      </c>
      <c r="B2364" s="8" t="s">
        <v>13</v>
      </c>
      <c r="C2364" s="8" t="str">
        <f>"20190107921"</f>
        <v>20190107921</v>
      </c>
      <c r="D2364" s="9">
        <v>65</v>
      </c>
    </row>
    <row r="2365" ht="21.95" customHeight="1" spans="1:4">
      <c r="A2365" s="8" t="s">
        <v>32</v>
      </c>
      <c r="B2365" s="8" t="s">
        <v>13</v>
      </c>
      <c r="C2365" s="8" t="str">
        <f>"20190107922"</f>
        <v>20190107922</v>
      </c>
      <c r="D2365" s="9">
        <v>65</v>
      </c>
    </row>
    <row r="2366" ht="21.95" customHeight="1" spans="1:4">
      <c r="A2366" s="8" t="s">
        <v>32</v>
      </c>
      <c r="B2366" s="8" t="s">
        <v>13</v>
      </c>
      <c r="C2366" s="8" t="str">
        <f>"20190107923"</f>
        <v>20190107923</v>
      </c>
      <c r="D2366" s="9">
        <v>58.5</v>
      </c>
    </row>
    <row r="2367" ht="21.95" customHeight="1" spans="1:4">
      <c r="A2367" s="8" t="s">
        <v>32</v>
      </c>
      <c r="B2367" s="8" t="s">
        <v>13</v>
      </c>
      <c r="C2367" s="8" t="str">
        <f>"20190107924"</f>
        <v>20190107924</v>
      </c>
      <c r="D2367" s="9">
        <v>70.5</v>
      </c>
    </row>
    <row r="2368" ht="21.95" customHeight="1" spans="1:4">
      <c r="A2368" s="8" t="s">
        <v>32</v>
      </c>
      <c r="B2368" s="8" t="s">
        <v>13</v>
      </c>
      <c r="C2368" s="8" t="str">
        <f>"20190107925"</f>
        <v>20190107925</v>
      </c>
      <c r="D2368" s="9">
        <v>65</v>
      </c>
    </row>
    <row r="2369" ht="21.95" customHeight="1" spans="1:4">
      <c r="A2369" s="8" t="s">
        <v>32</v>
      </c>
      <c r="B2369" s="8" t="s">
        <v>13</v>
      </c>
      <c r="C2369" s="8" t="str">
        <f>"20190107926"</f>
        <v>20190107926</v>
      </c>
      <c r="D2369" s="9">
        <v>60.5</v>
      </c>
    </row>
    <row r="2370" ht="21.95" customHeight="1" spans="1:4">
      <c r="A2370" s="8" t="s">
        <v>32</v>
      </c>
      <c r="B2370" s="8" t="s">
        <v>13</v>
      </c>
      <c r="C2370" s="8" t="str">
        <f>"20190107927"</f>
        <v>20190107927</v>
      </c>
      <c r="D2370" s="9">
        <v>71.5</v>
      </c>
    </row>
    <row r="2371" ht="21.95" customHeight="1" spans="1:4">
      <c r="A2371" s="8" t="s">
        <v>32</v>
      </c>
      <c r="B2371" s="8" t="s">
        <v>13</v>
      </c>
      <c r="C2371" s="8" t="str">
        <f>"20190107928"</f>
        <v>20190107928</v>
      </c>
      <c r="D2371" s="9">
        <v>66</v>
      </c>
    </row>
    <row r="2372" ht="21.95" customHeight="1" spans="1:4">
      <c r="A2372" s="8" t="s">
        <v>32</v>
      </c>
      <c r="B2372" s="8" t="s">
        <v>13</v>
      </c>
      <c r="C2372" s="8" t="str">
        <f>"20190107929"</f>
        <v>20190107929</v>
      </c>
      <c r="D2372" s="9">
        <v>64</v>
      </c>
    </row>
    <row r="2373" ht="21.95" customHeight="1" spans="1:4">
      <c r="A2373" s="8" t="s">
        <v>32</v>
      </c>
      <c r="B2373" s="8" t="s">
        <v>13</v>
      </c>
      <c r="C2373" s="8" t="str">
        <f>"20190107930"</f>
        <v>20190107930</v>
      </c>
      <c r="D2373" s="9">
        <v>59.5</v>
      </c>
    </row>
    <row r="2374" ht="21.95" customHeight="1" spans="1:4">
      <c r="A2374" s="8" t="s">
        <v>32</v>
      </c>
      <c r="B2374" s="8" t="s">
        <v>13</v>
      </c>
      <c r="C2374" s="8" t="str">
        <f>"20190108001"</f>
        <v>20190108001</v>
      </c>
      <c r="D2374" s="9">
        <v>69</v>
      </c>
    </row>
    <row r="2375" ht="21.95" customHeight="1" spans="1:4">
      <c r="A2375" s="8" t="s">
        <v>32</v>
      </c>
      <c r="B2375" s="8" t="s">
        <v>13</v>
      </c>
      <c r="C2375" s="8" t="str">
        <f>"20190108002"</f>
        <v>20190108002</v>
      </c>
      <c r="D2375" s="9">
        <v>65.5</v>
      </c>
    </row>
    <row r="2376" ht="21.95" customHeight="1" spans="1:4">
      <c r="A2376" s="8" t="s">
        <v>32</v>
      </c>
      <c r="B2376" s="8" t="s">
        <v>13</v>
      </c>
      <c r="C2376" s="8" t="str">
        <f>"20190108003"</f>
        <v>20190108003</v>
      </c>
      <c r="D2376" s="9">
        <v>71</v>
      </c>
    </row>
    <row r="2377" ht="21.95" customHeight="1" spans="1:4">
      <c r="A2377" s="8" t="s">
        <v>32</v>
      </c>
      <c r="B2377" s="8" t="s">
        <v>13</v>
      </c>
      <c r="C2377" s="8" t="str">
        <f>"20190108004"</f>
        <v>20190108004</v>
      </c>
      <c r="D2377" s="9">
        <v>55.5</v>
      </c>
    </row>
    <row r="2378" ht="21.95" customHeight="1" spans="1:4">
      <c r="A2378" s="8" t="s">
        <v>32</v>
      </c>
      <c r="B2378" s="8" t="s">
        <v>13</v>
      </c>
      <c r="C2378" s="8" t="str">
        <f>"20190108005"</f>
        <v>20190108005</v>
      </c>
      <c r="D2378" s="9" t="s">
        <v>10</v>
      </c>
    </row>
    <row r="2379" ht="21.95" customHeight="1" spans="1:4">
      <c r="A2379" s="8" t="s">
        <v>32</v>
      </c>
      <c r="B2379" s="8" t="s">
        <v>13</v>
      </c>
      <c r="C2379" s="8" t="str">
        <f>"20190108006"</f>
        <v>20190108006</v>
      </c>
      <c r="D2379" s="9" t="s">
        <v>10</v>
      </c>
    </row>
    <row r="2380" ht="21.95" customHeight="1" spans="1:4">
      <c r="A2380" s="8" t="s">
        <v>32</v>
      </c>
      <c r="B2380" s="8" t="s">
        <v>13</v>
      </c>
      <c r="C2380" s="8" t="str">
        <f>"20190108007"</f>
        <v>20190108007</v>
      </c>
      <c r="D2380" s="9">
        <v>65</v>
      </c>
    </row>
    <row r="2381" ht="21.95" customHeight="1" spans="1:4">
      <c r="A2381" s="8" t="s">
        <v>32</v>
      </c>
      <c r="B2381" s="8" t="s">
        <v>13</v>
      </c>
      <c r="C2381" s="8" t="str">
        <f>"20190108008"</f>
        <v>20190108008</v>
      </c>
      <c r="D2381" s="9" t="s">
        <v>10</v>
      </c>
    </row>
    <row r="2382" ht="21.95" customHeight="1" spans="1:4">
      <c r="A2382" s="8" t="s">
        <v>32</v>
      </c>
      <c r="B2382" s="8" t="s">
        <v>13</v>
      </c>
      <c r="C2382" s="8" t="str">
        <f>"20190108009"</f>
        <v>20190108009</v>
      </c>
      <c r="D2382" s="9" t="s">
        <v>10</v>
      </c>
    </row>
    <row r="2383" ht="21.95" customHeight="1" spans="1:4">
      <c r="A2383" s="8" t="s">
        <v>32</v>
      </c>
      <c r="B2383" s="8" t="s">
        <v>13</v>
      </c>
      <c r="C2383" s="8" t="str">
        <f>"20190108010"</f>
        <v>20190108010</v>
      </c>
      <c r="D2383" s="9" t="s">
        <v>10</v>
      </c>
    </row>
    <row r="2384" ht="21.95" customHeight="1" spans="1:4">
      <c r="A2384" s="8" t="s">
        <v>32</v>
      </c>
      <c r="B2384" s="8" t="s">
        <v>13</v>
      </c>
      <c r="C2384" s="8" t="str">
        <f>"20190108011"</f>
        <v>20190108011</v>
      </c>
      <c r="D2384" s="9">
        <v>63</v>
      </c>
    </row>
    <row r="2385" ht="21.95" customHeight="1" spans="1:4">
      <c r="A2385" s="8" t="s">
        <v>32</v>
      </c>
      <c r="B2385" s="8" t="s">
        <v>13</v>
      </c>
      <c r="C2385" s="8" t="str">
        <f>"20190108012"</f>
        <v>20190108012</v>
      </c>
      <c r="D2385" s="9">
        <v>58.5</v>
      </c>
    </row>
    <row r="2386" ht="21.95" customHeight="1" spans="1:4">
      <c r="A2386" s="8" t="s">
        <v>32</v>
      </c>
      <c r="B2386" s="8" t="s">
        <v>13</v>
      </c>
      <c r="C2386" s="8" t="str">
        <f>"20190108013"</f>
        <v>20190108013</v>
      </c>
      <c r="D2386" s="9">
        <v>57</v>
      </c>
    </row>
    <row r="2387" ht="21.95" customHeight="1" spans="1:4">
      <c r="A2387" s="8" t="s">
        <v>32</v>
      </c>
      <c r="B2387" s="8" t="s">
        <v>13</v>
      </c>
      <c r="C2387" s="8" t="str">
        <f>"20190108014"</f>
        <v>20190108014</v>
      </c>
      <c r="D2387" s="9">
        <v>67.5</v>
      </c>
    </row>
    <row r="2388" ht="21.95" customHeight="1" spans="1:4">
      <c r="A2388" s="8" t="s">
        <v>32</v>
      </c>
      <c r="B2388" s="8" t="s">
        <v>13</v>
      </c>
      <c r="C2388" s="8" t="str">
        <f>"20190108015"</f>
        <v>20190108015</v>
      </c>
      <c r="D2388" s="9">
        <v>72.5</v>
      </c>
    </row>
    <row r="2389" ht="21.95" customHeight="1" spans="1:4">
      <c r="A2389" s="8" t="s">
        <v>32</v>
      </c>
      <c r="B2389" s="8" t="s">
        <v>13</v>
      </c>
      <c r="C2389" s="8" t="str">
        <f>"20190108016"</f>
        <v>20190108016</v>
      </c>
      <c r="D2389" s="9">
        <v>70</v>
      </c>
    </row>
    <row r="2390" ht="21.95" customHeight="1" spans="1:4">
      <c r="A2390" s="8" t="s">
        <v>32</v>
      </c>
      <c r="B2390" s="8" t="s">
        <v>13</v>
      </c>
      <c r="C2390" s="8" t="str">
        <f>"20190108017"</f>
        <v>20190108017</v>
      </c>
      <c r="D2390" s="9">
        <v>64.5</v>
      </c>
    </row>
    <row r="2391" ht="21.95" customHeight="1" spans="1:4">
      <c r="A2391" s="8" t="s">
        <v>32</v>
      </c>
      <c r="B2391" s="8" t="s">
        <v>13</v>
      </c>
      <c r="C2391" s="8" t="str">
        <f>"20190108018"</f>
        <v>20190108018</v>
      </c>
      <c r="D2391" s="9" t="s">
        <v>10</v>
      </c>
    </row>
    <row r="2392" ht="21.95" customHeight="1" spans="1:4">
      <c r="A2392" s="8" t="s">
        <v>32</v>
      </c>
      <c r="B2392" s="8" t="s">
        <v>13</v>
      </c>
      <c r="C2392" s="8" t="str">
        <f>"20190108019"</f>
        <v>20190108019</v>
      </c>
      <c r="D2392" s="9">
        <v>67.5</v>
      </c>
    </row>
    <row r="2393" ht="21.95" customHeight="1" spans="1:4">
      <c r="A2393" s="8" t="s">
        <v>32</v>
      </c>
      <c r="B2393" s="8" t="s">
        <v>13</v>
      </c>
      <c r="C2393" s="8" t="str">
        <f>"20190108020"</f>
        <v>20190108020</v>
      </c>
      <c r="D2393" s="9">
        <v>65</v>
      </c>
    </row>
    <row r="2394" ht="21.95" customHeight="1" spans="1:4">
      <c r="A2394" s="8" t="s">
        <v>32</v>
      </c>
      <c r="B2394" s="8" t="s">
        <v>13</v>
      </c>
      <c r="C2394" s="8" t="str">
        <f>"20190108021"</f>
        <v>20190108021</v>
      </c>
      <c r="D2394" s="9">
        <v>54</v>
      </c>
    </row>
    <row r="2395" ht="21.95" customHeight="1" spans="1:4">
      <c r="A2395" s="8" t="s">
        <v>32</v>
      </c>
      <c r="B2395" s="8" t="s">
        <v>13</v>
      </c>
      <c r="C2395" s="8" t="str">
        <f>"20190108022"</f>
        <v>20190108022</v>
      </c>
      <c r="D2395" s="9">
        <v>72</v>
      </c>
    </row>
    <row r="2396" ht="21.95" customHeight="1" spans="1:4">
      <c r="A2396" s="8" t="s">
        <v>32</v>
      </c>
      <c r="B2396" s="8" t="s">
        <v>13</v>
      </c>
      <c r="C2396" s="8" t="str">
        <f>"20190108023"</f>
        <v>20190108023</v>
      </c>
      <c r="D2396" s="9">
        <v>65.5</v>
      </c>
    </row>
    <row r="2397" ht="21.95" customHeight="1" spans="1:4">
      <c r="A2397" s="8" t="s">
        <v>32</v>
      </c>
      <c r="B2397" s="8" t="s">
        <v>13</v>
      </c>
      <c r="C2397" s="8" t="str">
        <f>"20190108024"</f>
        <v>20190108024</v>
      </c>
      <c r="D2397" s="9">
        <v>68</v>
      </c>
    </row>
    <row r="2398" ht="21.95" customHeight="1" spans="1:4">
      <c r="A2398" s="8" t="s">
        <v>32</v>
      </c>
      <c r="B2398" s="8" t="s">
        <v>13</v>
      </c>
      <c r="C2398" s="8" t="str">
        <f>"20190108025"</f>
        <v>20190108025</v>
      </c>
      <c r="D2398" s="9" t="s">
        <v>10</v>
      </c>
    </row>
    <row r="2399" ht="21.95" customHeight="1" spans="1:4">
      <c r="A2399" s="8" t="s">
        <v>32</v>
      </c>
      <c r="B2399" s="8" t="s">
        <v>13</v>
      </c>
      <c r="C2399" s="8" t="str">
        <f>"20190108026"</f>
        <v>20190108026</v>
      </c>
      <c r="D2399" s="9">
        <v>71</v>
      </c>
    </row>
    <row r="2400" ht="21.95" customHeight="1" spans="1:4">
      <c r="A2400" s="8" t="s">
        <v>32</v>
      </c>
      <c r="B2400" s="8" t="s">
        <v>13</v>
      </c>
      <c r="C2400" s="8" t="str">
        <f>"20190108027"</f>
        <v>20190108027</v>
      </c>
      <c r="D2400" s="9">
        <v>50</v>
      </c>
    </row>
    <row r="2401" ht="21.95" customHeight="1" spans="1:4">
      <c r="A2401" s="8" t="s">
        <v>32</v>
      </c>
      <c r="B2401" s="8" t="s">
        <v>13</v>
      </c>
      <c r="C2401" s="8" t="str">
        <f>"20190108028"</f>
        <v>20190108028</v>
      </c>
      <c r="D2401" s="9">
        <v>66</v>
      </c>
    </row>
    <row r="2402" ht="21.95" customHeight="1" spans="1:4">
      <c r="A2402" s="8" t="s">
        <v>32</v>
      </c>
      <c r="B2402" s="8" t="s">
        <v>13</v>
      </c>
      <c r="C2402" s="8" t="str">
        <f>"20190108029"</f>
        <v>20190108029</v>
      </c>
      <c r="D2402" s="9">
        <v>59</v>
      </c>
    </row>
    <row r="2403" ht="21.95" customHeight="1" spans="1:4">
      <c r="A2403" s="8" t="s">
        <v>32</v>
      </c>
      <c r="B2403" s="8" t="s">
        <v>13</v>
      </c>
      <c r="C2403" s="8" t="str">
        <f>"20190108030"</f>
        <v>20190108030</v>
      </c>
      <c r="D2403" s="9">
        <v>62.5</v>
      </c>
    </row>
    <row r="2404" ht="21.95" customHeight="1" spans="1:4">
      <c r="A2404" s="8" t="s">
        <v>32</v>
      </c>
      <c r="B2404" s="8" t="s">
        <v>13</v>
      </c>
      <c r="C2404" s="8" t="str">
        <f>"20190108101"</f>
        <v>20190108101</v>
      </c>
      <c r="D2404" s="9" t="s">
        <v>10</v>
      </c>
    </row>
    <row r="2405" ht="21.95" customHeight="1" spans="1:4">
      <c r="A2405" s="8" t="s">
        <v>32</v>
      </c>
      <c r="B2405" s="8" t="s">
        <v>13</v>
      </c>
      <c r="C2405" s="8" t="str">
        <f>"20190108102"</f>
        <v>20190108102</v>
      </c>
      <c r="D2405" s="9">
        <v>59.5</v>
      </c>
    </row>
    <row r="2406" ht="21.95" customHeight="1" spans="1:4">
      <c r="A2406" s="8" t="s">
        <v>32</v>
      </c>
      <c r="B2406" s="8" t="s">
        <v>13</v>
      </c>
      <c r="C2406" s="8" t="str">
        <f>"20190108103"</f>
        <v>20190108103</v>
      </c>
      <c r="D2406" s="9" t="s">
        <v>10</v>
      </c>
    </row>
    <row r="2407" ht="21.95" customHeight="1" spans="1:4">
      <c r="A2407" s="8" t="s">
        <v>32</v>
      </c>
      <c r="B2407" s="8" t="s">
        <v>13</v>
      </c>
      <c r="C2407" s="8" t="str">
        <f>"20190108104"</f>
        <v>20190108104</v>
      </c>
      <c r="D2407" s="9" t="s">
        <v>10</v>
      </c>
    </row>
    <row r="2408" ht="21.95" customHeight="1" spans="1:4">
      <c r="A2408" s="8" t="s">
        <v>32</v>
      </c>
      <c r="B2408" s="8" t="s">
        <v>13</v>
      </c>
      <c r="C2408" s="8" t="str">
        <f>"20190108105"</f>
        <v>20190108105</v>
      </c>
      <c r="D2408" s="9" t="s">
        <v>10</v>
      </c>
    </row>
    <row r="2409" ht="21.95" customHeight="1" spans="1:4">
      <c r="A2409" s="8" t="s">
        <v>32</v>
      </c>
      <c r="B2409" s="8" t="s">
        <v>13</v>
      </c>
      <c r="C2409" s="8" t="str">
        <f>"20190108106"</f>
        <v>20190108106</v>
      </c>
      <c r="D2409" s="9">
        <v>61</v>
      </c>
    </row>
    <row r="2410" ht="21.95" customHeight="1" spans="1:4">
      <c r="A2410" s="8" t="s">
        <v>32</v>
      </c>
      <c r="B2410" s="8" t="s">
        <v>13</v>
      </c>
      <c r="C2410" s="8" t="str">
        <f>"20190108107"</f>
        <v>20190108107</v>
      </c>
      <c r="D2410" s="9">
        <v>64.5</v>
      </c>
    </row>
    <row r="2411" ht="21.95" customHeight="1" spans="1:4">
      <c r="A2411" s="8" t="s">
        <v>32</v>
      </c>
      <c r="B2411" s="8" t="s">
        <v>13</v>
      </c>
      <c r="C2411" s="8" t="str">
        <f>"20190108108"</f>
        <v>20190108108</v>
      </c>
      <c r="D2411" s="9">
        <v>60</v>
      </c>
    </row>
    <row r="2412" ht="21.95" customHeight="1" spans="1:4">
      <c r="A2412" s="8" t="s">
        <v>32</v>
      </c>
      <c r="B2412" s="8" t="s">
        <v>13</v>
      </c>
      <c r="C2412" s="8" t="str">
        <f>"20190108109"</f>
        <v>20190108109</v>
      </c>
      <c r="D2412" s="9">
        <v>62.5</v>
      </c>
    </row>
    <row r="2413" ht="21.95" customHeight="1" spans="1:4">
      <c r="A2413" s="8" t="s">
        <v>32</v>
      </c>
      <c r="B2413" s="8" t="s">
        <v>13</v>
      </c>
      <c r="C2413" s="8" t="str">
        <f>"20190108110"</f>
        <v>20190108110</v>
      </c>
      <c r="D2413" s="9">
        <v>62</v>
      </c>
    </row>
    <row r="2414" ht="21.95" customHeight="1" spans="1:4">
      <c r="A2414" s="8" t="s">
        <v>32</v>
      </c>
      <c r="B2414" s="8" t="s">
        <v>13</v>
      </c>
      <c r="C2414" s="8" t="str">
        <f>"20190108111"</f>
        <v>20190108111</v>
      </c>
      <c r="D2414" s="9" t="s">
        <v>10</v>
      </c>
    </row>
    <row r="2415" ht="21.95" customHeight="1" spans="1:4">
      <c r="A2415" s="8" t="s">
        <v>32</v>
      </c>
      <c r="B2415" s="8" t="s">
        <v>13</v>
      </c>
      <c r="C2415" s="8" t="str">
        <f>"20190108112"</f>
        <v>20190108112</v>
      </c>
      <c r="D2415" s="9">
        <v>64</v>
      </c>
    </row>
    <row r="2416" ht="21.95" customHeight="1" spans="1:4">
      <c r="A2416" s="8" t="s">
        <v>32</v>
      </c>
      <c r="B2416" s="8" t="s">
        <v>13</v>
      </c>
      <c r="C2416" s="8" t="str">
        <f>"20190108113"</f>
        <v>20190108113</v>
      </c>
      <c r="D2416" s="9">
        <v>63</v>
      </c>
    </row>
    <row r="2417" ht="21.95" customHeight="1" spans="1:4">
      <c r="A2417" s="8" t="s">
        <v>32</v>
      </c>
      <c r="B2417" s="8" t="s">
        <v>13</v>
      </c>
      <c r="C2417" s="8" t="str">
        <f>"20190108114"</f>
        <v>20190108114</v>
      </c>
      <c r="D2417" s="9">
        <v>63</v>
      </c>
    </row>
    <row r="2418" ht="21.95" customHeight="1" spans="1:4">
      <c r="A2418" s="8" t="s">
        <v>32</v>
      </c>
      <c r="B2418" s="8" t="s">
        <v>13</v>
      </c>
      <c r="C2418" s="8" t="str">
        <f>"20190108115"</f>
        <v>20190108115</v>
      </c>
      <c r="D2418" s="9" t="s">
        <v>10</v>
      </c>
    </row>
    <row r="2419" ht="21.95" customHeight="1" spans="1:4">
      <c r="A2419" s="8" t="s">
        <v>32</v>
      </c>
      <c r="B2419" s="8" t="s">
        <v>13</v>
      </c>
      <c r="C2419" s="8" t="str">
        <f>"20190108116"</f>
        <v>20190108116</v>
      </c>
      <c r="D2419" s="9">
        <v>72</v>
      </c>
    </row>
    <row r="2420" ht="21.95" customHeight="1" spans="1:4">
      <c r="A2420" s="8" t="s">
        <v>32</v>
      </c>
      <c r="B2420" s="8" t="s">
        <v>13</v>
      </c>
      <c r="C2420" s="8" t="str">
        <f>"20190108117"</f>
        <v>20190108117</v>
      </c>
      <c r="D2420" s="9">
        <v>62.5</v>
      </c>
    </row>
    <row r="2421" ht="21.95" customHeight="1" spans="1:4">
      <c r="A2421" s="8" t="s">
        <v>32</v>
      </c>
      <c r="B2421" s="8" t="s">
        <v>13</v>
      </c>
      <c r="C2421" s="8" t="str">
        <f>"20190108118"</f>
        <v>20190108118</v>
      </c>
      <c r="D2421" s="9">
        <v>60.5</v>
      </c>
    </row>
    <row r="2422" ht="21.95" customHeight="1" spans="1:4">
      <c r="A2422" s="8" t="s">
        <v>32</v>
      </c>
      <c r="B2422" s="8" t="s">
        <v>13</v>
      </c>
      <c r="C2422" s="8" t="str">
        <f>"20190108119"</f>
        <v>20190108119</v>
      </c>
      <c r="D2422" s="9">
        <v>73.5</v>
      </c>
    </row>
    <row r="2423" ht="21.95" customHeight="1" spans="1:4">
      <c r="A2423" s="8" t="s">
        <v>32</v>
      </c>
      <c r="B2423" s="8" t="s">
        <v>13</v>
      </c>
      <c r="C2423" s="8" t="str">
        <f>"20190108120"</f>
        <v>20190108120</v>
      </c>
      <c r="D2423" s="9">
        <v>64</v>
      </c>
    </row>
    <row r="2424" ht="21.95" customHeight="1" spans="1:4">
      <c r="A2424" s="8" t="s">
        <v>32</v>
      </c>
      <c r="B2424" s="8" t="s">
        <v>13</v>
      </c>
      <c r="C2424" s="8" t="str">
        <f>"20190108121"</f>
        <v>20190108121</v>
      </c>
      <c r="D2424" s="9">
        <v>65.5</v>
      </c>
    </row>
    <row r="2425" ht="21.95" customHeight="1" spans="1:4">
      <c r="A2425" s="8" t="s">
        <v>32</v>
      </c>
      <c r="B2425" s="8" t="s">
        <v>13</v>
      </c>
      <c r="C2425" s="8" t="str">
        <f>"20190108122"</f>
        <v>20190108122</v>
      </c>
      <c r="D2425" s="9">
        <v>65</v>
      </c>
    </row>
    <row r="2426" ht="21.95" customHeight="1" spans="1:4">
      <c r="A2426" s="8" t="s">
        <v>32</v>
      </c>
      <c r="B2426" s="8" t="s">
        <v>13</v>
      </c>
      <c r="C2426" s="8" t="str">
        <f>"20190108123"</f>
        <v>20190108123</v>
      </c>
      <c r="D2426" s="9">
        <v>66</v>
      </c>
    </row>
    <row r="2427" ht="21.95" customHeight="1" spans="1:4">
      <c r="A2427" s="8" t="s">
        <v>32</v>
      </c>
      <c r="B2427" s="8" t="s">
        <v>13</v>
      </c>
      <c r="C2427" s="8" t="str">
        <f>"20190108124"</f>
        <v>20190108124</v>
      </c>
      <c r="D2427" s="9">
        <v>64.5</v>
      </c>
    </row>
    <row r="2428" ht="21.95" customHeight="1" spans="1:4">
      <c r="A2428" s="8" t="s">
        <v>32</v>
      </c>
      <c r="B2428" s="8" t="s">
        <v>13</v>
      </c>
      <c r="C2428" s="8" t="str">
        <f>"20190108125"</f>
        <v>20190108125</v>
      </c>
      <c r="D2428" s="9">
        <v>74.5</v>
      </c>
    </row>
    <row r="2429" ht="21.95" customHeight="1" spans="1:4">
      <c r="A2429" s="8" t="s">
        <v>32</v>
      </c>
      <c r="B2429" s="8" t="s">
        <v>13</v>
      </c>
      <c r="C2429" s="8" t="str">
        <f>"20190108126"</f>
        <v>20190108126</v>
      </c>
      <c r="D2429" s="9">
        <v>61</v>
      </c>
    </row>
    <row r="2430" ht="21.95" customHeight="1" spans="1:4">
      <c r="A2430" s="8" t="s">
        <v>32</v>
      </c>
      <c r="B2430" s="8" t="s">
        <v>13</v>
      </c>
      <c r="C2430" s="8" t="str">
        <f>"20190108127"</f>
        <v>20190108127</v>
      </c>
      <c r="D2430" s="9">
        <v>73</v>
      </c>
    </row>
    <row r="2431" ht="21.95" customHeight="1" spans="1:4">
      <c r="A2431" s="8" t="s">
        <v>32</v>
      </c>
      <c r="B2431" s="8" t="s">
        <v>13</v>
      </c>
      <c r="C2431" s="8" t="str">
        <f>"20190108128"</f>
        <v>20190108128</v>
      </c>
      <c r="D2431" s="9">
        <v>63.5</v>
      </c>
    </row>
    <row r="2432" ht="21.95" customHeight="1" spans="1:4">
      <c r="A2432" s="8" t="s">
        <v>32</v>
      </c>
      <c r="B2432" s="8" t="s">
        <v>13</v>
      </c>
      <c r="C2432" s="8" t="str">
        <f>"20190108129"</f>
        <v>20190108129</v>
      </c>
      <c r="D2432" s="9">
        <v>61</v>
      </c>
    </row>
    <row r="2433" ht="21.95" customHeight="1" spans="1:4">
      <c r="A2433" s="8" t="s">
        <v>32</v>
      </c>
      <c r="B2433" s="8" t="s">
        <v>13</v>
      </c>
      <c r="C2433" s="8" t="str">
        <f>"20190108130"</f>
        <v>20190108130</v>
      </c>
      <c r="D2433" s="9">
        <v>65</v>
      </c>
    </row>
    <row r="2434" ht="21.95" customHeight="1" spans="1:4">
      <c r="A2434" s="8" t="s">
        <v>32</v>
      </c>
      <c r="B2434" s="8" t="s">
        <v>13</v>
      </c>
      <c r="C2434" s="8" t="str">
        <f>"20190108201"</f>
        <v>20190108201</v>
      </c>
      <c r="D2434" s="9">
        <v>66</v>
      </c>
    </row>
    <row r="2435" ht="21.95" customHeight="1" spans="1:4">
      <c r="A2435" s="8" t="s">
        <v>32</v>
      </c>
      <c r="B2435" s="8" t="s">
        <v>13</v>
      </c>
      <c r="C2435" s="8" t="str">
        <f>"20190108202"</f>
        <v>20190108202</v>
      </c>
      <c r="D2435" s="9">
        <v>68.5</v>
      </c>
    </row>
    <row r="2436" ht="21.95" customHeight="1" spans="1:4">
      <c r="A2436" s="8" t="s">
        <v>32</v>
      </c>
      <c r="B2436" s="8" t="s">
        <v>13</v>
      </c>
      <c r="C2436" s="8" t="str">
        <f>"20190108203"</f>
        <v>20190108203</v>
      </c>
      <c r="D2436" s="9">
        <v>69</v>
      </c>
    </row>
    <row r="2437" ht="21.95" customHeight="1" spans="1:4">
      <c r="A2437" s="8" t="s">
        <v>32</v>
      </c>
      <c r="B2437" s="8" t="s">
        <v>13</v>
      </c>
      <c r="C2437" s="8" t="str">
        <f>"20190108204"</f>
        <v>20190108204</v>
      </c>
      <c r="D2437" s="9" t="s">
        <v>10</v>
      </c>
    </row>
    <row r="2438" ht="21.95" customHeight="1" spans="1:4">
      <c r="A2438" s="8" t="s">
        <v>32</v>
      </c>
      <c r="B2438" s="8" t="s">
        <v>13</v>
      </c>
      <c r="C2438" s="8" t="str">
        <f>"20190108205"</f>
        <v>20190108205</v>
      </c>
      <c r="D2438" s="9">
        <v>61</v>
      </c>
    </row>
    <row r="2439" ht="21.95" customHeight="1" spans="1:4">
      <c r="A2439" s="8" t="s">
        <v>32</v>
      </c>
      <c r="B2439" s="8" t="s">
        <v>13</v>
      </c>
      <c r="C2439" s="8" t="str">
        <f>"20190108206"</f>
        <v>20190108206</v>
      </c>
      <c r="D2439" s="9">
        <v>74.5</v>
      </c>
    </row>
    <row r="2440" ht="21.95" customHeight="1" spans="1:4">
      <c r="A2440" s="8" t="s">
        <v>32</v>
      </c>
      <c r="B2440" s="8" t="s">
        <v>13</v>
      </c>
      <c r="C2440" s="8" t="str">
        <f>"20190108207"</f>
        <v>20190108207</v>
      </c>
      <c r="D2440" s="9">
        <v>67.5</v>
      </c>
    </row>
    <row r="2441" ht="21.95" customHeight="1" spans="1:4">
      <c r="A2441" s="8" t="s">
        <v>32</v>
      </c>
      <c r="B2441" s="8" t="s">
        <v>13</v>
      </c>
      <c r="C2441" s="8" t="str">
        <f>"20190108208"</f>
        <v>20190108208</v>
      </c>
      <c r="D2441" s="9">
        <v>71.5</v>
      </c>
    </row>
    <row r="2442" ht="21.95" customHeight="1" spans="1:4">
      <c r="A2442" s="8" t="s">
        <v>32</v>
      </c>
      <c r="B2442" s="8" t="s">
        <v>13</v>
      </c>
      <c r="C2442" s="8" t="str">
        <f>"20190108209"</f>
        <v>20190108209</v>
      </c>
      <c r="D2442" s="9">
        <v>63</v>
      </c>
    </row>
    <row r="2443" ht="21.95" customHeight="1" spans="1:4">
      <c r="A2443" s="8" t="s">
        <v>32</v>
      </c>
      <c r="B2443" s="8" t="s">
        <v>13</v>
      </c>
      <c r="C2443" s="8" t="str">
        <f>"20190108210"</f>
        <v>20190108210</v>
      </c>
      <c r="D2443" s="9">
        <v>67</v>
      </c>
    </row>
    <row r="2444" ht="21.95" customHeight="1" spans="1:4">
      <c r="A2444" s="8" t="s">
        <v>32</v>
      </c>
      <c r="B2444" s="8" t="s">
        <v>13</v>
      </c>
      <c r="C2444" s="8" t="str">
        <f>"20190108211"</f>
        <v>20190108211</v>
      </c>
      <c r="D2444" s="9">
        <v>68.5</v>
      </c>
    </row>
    <row r="2445" ht="21.95" customHeight="1" spans="1:4">
      <c r="A2445" s="8" t="s">
        <v>32</v>
      </c>
      <c r="B2445" s="8" t="s">
        <v>13</v>
      </c>
      <c r="C2445" s="8" t="str">
        <f>"20190108212"</f>
        <v>20190108212</v>
      </c>
      <c r="D2445" s="9">
        <v>56.5</v>
      </c>
    </row>
    <row r="2446" ht="21.95" customHeight="1" spans="1:4">
      <c r="A2446" s="8" t="s">
        <v>32</v>
      </c>
      <c r="B2446" s="8" t="s">
        <v>13</v>
      </c>
      <c r="C2446" s="8" t="str">
        <f>"20190108213"</f>
        <v>20190108213</v>
      </c>
      <c r="D2446" s="9">
        <v>59</v>
      </c>
    </row>
    <row r="2447" ht="21.95" customHeight="1" spans="1:4">
      <c r="A2447" s="8" t="s">
        <v>32</v>
      </c>
      <c r="B2447" s="8" t="s">
        <v>13</v>
      </c>
      <c r="C2447" s="8" t="str">
        <f>"20190108214"</f>
        <v>20190108214</v>
      </c>
      <c r="D2447" s="9" t="s">
        <v>10</v>
      </c>
    </row>
    <row r="2448" ht="21.95" customHeight="1" spans="1:4">
      <c r="A2448" s="8" t="s">
        <v>32</v>
      </c>
      <c r="B2448" s="8" t="s">
        <v>13</v>
      </c>
      <c r="C2448" s="8" t="str">
        <f>"20190108215"</f>
        <v>20190108215</v>
      </c>
      <c r="D2448" s="9" t="s">
        <v>10</v>
      </c>
    </row>
    <row r="2449" ht="21.95" customHeight="1" spans="1:4">
      <c r="A2449" s="8" t="s">
        <v>32</v>
      </c>
      <c r="B2449" s="8" t="s">
        <v>13</v>
      </c>
      <c r="C2449" s="8" t="str">
        <f>"20190108216"</f>
        <v>20190108216</v>
      </c>
      <c r="D2449" s="9">
        <v>70.5</v>
      </c>
    </row>
    <row r="2450" ht="21.95" customHeight="1" spans="1:4">
      <c r="A2450" s="8" t="s">
        <v>32</v>
      </c>
      <c r="B2450" s="8" t="s">
        <v>13</v>
      </c>
      <c r="C2450" s="8" t="str">
        <f>"20190108217"</f>
        <v>20190108217</v>
      </c>
      <c r="D2450" s="9">
        <v>60.5</v>
      </c>
    </row>
    <row r="2451" ht="21.95" customHeight="1" spans="1:4">
      <c r="A2451" s="8" t="s">
        <v>32</v>
      </c>
      <c r="B2451" s="8" t="s">
        <v>13</v>
      </c>
      <c r="C2451" s="8" t="str">
        <f>"20190108218"</f>
        <v>20190108218</v>
      </c>
      <c r="D2451" s="9" t="s">
        <v>10</v>
      </c>
    </row>
    <row r="2452" ht="21.95" customHeight="1" spans="1:4">
      <c r="A2452" s="8" t="s">
        <v>32</v>
      </c>
      <c r="B2452" s="8" t="s">
        <v>13</v>
      </c>
      <c r="C2452" s="8" t="str">
        <f>"20190108219"</f>
        <v>20190108219</v>
      </c>
      <c r="D2452" s="9" t="s">
        <v>10</v>
      </c>
    </row>
    <row r="2453" ht="21.95" customHeight="1" spans="1:4">
      <c r="A2453" s="8" t="s">
        <v>32</v>
      </c>
      <c r="B2453" s="8" t="s">
        <v>13</v>
      </c>
      <c r="C2453" s="8" t="str">
        <f>"20190108220"</f>
        <v>20190108220</v>
      </c>
      <c r="D2453" s="9">
        <v>57</v>
      </c>
    </row>
    <row r="2454" ht="21.95" customHeight="1" spans="1:4">
      <c r="A2454" s="8" t="s">
        <v>32</v>
      </c>
      <c r="B2454" s="8" t="s">
        <v>13</v>
      </c>
      <c r="C2454" s="8" t="str">
        <f>"20190108221"</f>
        <v>20190108221</v>
      </c>
      <c r="D2454" s="9">
        <v>68</v>
      </c>
    </row>
    <row r="2455" ht="21.95" customHeight="1" spans="1:4">
      <c r="A2455" s="8" t="s">
        <v>32</v>
      </c>
      <c r="B2455" s="8" t="s">
        <v>13</v>
      </c>
      <c r="C2455" s="8" t="str">
        <f>"20190108222"</f>
        <v>20190108222</v>
      </c>
      <c r="D2455" s="9" t="s">
        <v>10</v>
      </c>
    </row>
    <row r="2456" ht="21.95" customHeight="1" spans="1:4">
      <c r="A2456" s="8" t="s">
        <v>32</v>
      </c>
      <c r="B2456" s="8" t="s">
        <v>13</v>
      </c>
      <c r="C2456" s="8" t="str">
        <f>"20190108223"</f>
        <v>20190108223</v>
      </c>
      <c r="D2456" s="9" t="s">
        <v>10</v>
      </c>
    </row>
    <row r="2457" ht="21.95" customHeight="1" spans="1:4">
      <c r="A2457" s="8" t="s">
        <v>32</v>
      </c>
      <c r="B2457" s="8" t="s">
        <v>13</v>
      </c>
      <c r="C2457" s="8" t="str">
        <f>"20190108224"</f>
        <v>20190108224</v>
      </c>
      <c r="D2457" s="9" t="s">
        <v>10</v>
      </c>
    </row>
    <row r="2458" ht="21.95" customHeight="1" spans="1:4">
      <c r="A2458" s="8" t="s">
        <v>32</v>
      </c>
      <c r="B2458" s="8" t="s">
        <v>13</v>
      </c>
      <c r="C2458" s="8" t="str">
        <f>"20190108225"</f>
        <v>20190108225</v>
      </c>
      <c r="D2458" s="9" t="s">
        <v>10</v>
      </c>
    </row>
    <row r="2459" ht="21.95" customHeight="1" spans="1:4">
      <c r="A2459" s="8" t="s">
        <v>32</v>
      </c>
      <c r="B2459" s="8" t="s">
        <v>13</v>
      </c>
      <c r="C2459" s="8" t="str">
        <f>"20190108226"</f>
        <v>20190108226</v>
      </c>
      <c r="D2459" s="9">
        <v>60.5</v>
      </c>
    </row>
    <row r="2460" ht="21.95" customHeight="1" spans="1:4">
      <c r="A2460" s="8" t="s">
        <v>32</v>
      </c>
      <c r="B2460" s="8" t="s">
        <v>13</v>
      </c>
      <c r="C2460" s="8" t="str">
        <f>"20190108227"</f>
        <v>20190108227</v>
      </c>
      <c r="D2460" s="9">
        <v>64</v>
      </c>
    </row>
    <row r="2461" ht="21.95" customHeight="1" spans="1:4">
      <c r="A2461" s="8" t="s">
        <v>32</v>
      </c>
      <c r="B2461" s="8" t="s">
        <v>13</v>
      </c>
      <c r="C2461" s="8" t="str">
        <f>"20190108228"</f>
        <v>20190108228</v>
      </c>
      <c r="D2461" s="9">
        <v>73</v>
      </c>
    </row>
    <row r="2462" ht="21.95" customHeight="1" spans="1:4">
      <c r="A2462" s="8" t="s">
        <v>32</v>
      </c>
      <c r="B2462" s="8" t="s">
        <v>13</v>
      </c>
      <c r="C2462" s="8" t="str">
        <f>"20190108229"</f>
        <v>20190108229</v>
      </c>
      <c r="D2462" s="9" t="s">
        <v>10</v>
      </c>
    </row>
    <row r="2463" ht="21.95" customHeight="1" spans="1:4">
      <c r="A2463" s="8" t="s">
        <v>32</v>
      </c>
      <c r="B2463" s="8" t="s">
        <v>13</v>
      </c>
      <c r="C2463" s="8" t="str">
        <f>"20190108230"</f>
        <v>20190108230</v>
      </c>
      <c r="D2463" s="9">
        <v>60</v>
      </c>
    </row>
    <row r="2464" ht="21.95" customHeight="1" spans="1:4">
      <c r="A2464" s="8" t="s">
        <v>32</v>
      </c>
      <c r="B2464" s="8" t="s">
        <v>13</v>
      </c>
      <c r="C2464" s="8" t="str">
        <f>"20190108301"</f>
        <v>20190108301</v>
      </c>
      <c r="D2464" s="9">
        <v>60</v>
      </c>
    </row>
    <row r="2465" ht="21.95" customHeight="1" spans="1:4">
      <c r="A2465" s="8" t="s">
        <v>32</v>
      </c>
      <c r="B2465" s="8" t="s">
        <v>13</v>
      </c>
      <c r="C2465" s="8" t="str">
        <f>"20190108302"</f>
        <v>20190108302</v>
      </c>
      <c r="D2465" s="9" t="s">
        <v>10</v>
      </c>
    </row>
    <row r="2466" ht="21.95" customHeight="1" spans="1:4">
      <c r="A2466" s="8" t="s">
        <v>32</v>
      </c>
      <c r="B2466" s="8" t="s">
        <v>13</v>
      </c>
      <c r="C2466" s="8" t="str">
        <f>"20190108303"</f>
        <v>20190108303</v>
      </c>
      <c r="D2466" s="9">
        <v>61</v>
      </c>
    </row>
    <row r="2467" ht="21.95" customHeight="1" spans="1:4">
      <c r="A2467" s="8" t="s">
        <v>32</v>
      </c>
      <c r="B2467" s="8" t="s">
        <v>13</v>
      </c>
      <c r="C2467" s="8" t="str">
        <f>"20190108304"</f>
        <v>20190108304</v>
      </c>
      <c r="D2467" s="9">
        <v>64.5</v>
      </c>
    </row>
    <row r="2468" ht="21.95" customHeight="1" spans="1:4">
      <c r="A2468" s="8" t="s">
        <v>32</v>
      </c>
      <c r="B2468" s="8" t="s">
        <v>13</v>
      </c>
      <c r="C2468" s="8" t="str">
        <f>"20190108305"</f>
        <v>20190108305</v>
      </c>
      <c r="D2468" s="9">
        <v>51.5</v>
      </c>
    </row>
    <row r="2469" ht="21.95" customHeight="1" spans="1:4">
      <c r="A2469" s="8" t="s">
        <v>32</v>
      </c>
      <c r="B2469" s="8" t="s">
        <v>13</v>
      </c>
      <c r="C2469" s="8" t="str">
        <f>"20190108306"</f>
        <v>20190108306</v>
      </c>
      <c r="D2469" s="9">
        <v>60.5</v>
      </c>
    </row>
    <row r="2470" ht="21.95" customHeight="1" spans="1:4">
      <c r="A2470" s="8" t="s">
        <v>32</v>
      </c>
      <c r="B2470" s="8" t="s">
        <v>13</v>
      </c>
      <c r="C2470" s="8" t="str">
        <f>"20190108307"</f>
        <v>20190108307</v>
      </c>
      <c r="D2470" s="9">
        <v>56</v>
      </c>
    </row>
    <row r="2471" ht="21.95" customHeight="1" spans="1:4">
      <c r="A2471" s="8" t="s">
        <v>32</v>
      </c>
      <c r="B2471" s="8" t="s">
        <v>13</v>
      </c>
      <c r="C2471" s="8" t="str">
        <f>"20190108308"</f>
        <v>20190108308</v>
      </c>
      <c r="D2471" s="9">
        <v>65</v>
      </c>
    </row>
    <row r="2472" ht="21.95" customHeight="1" spans="1:4">
      <c r="A2472" s="8" t="s">
        <v>32</v>
      </c>
      <c r="B2472" s="8" t="s">
        <v>13</v>
      </c>
      <c r="C2472" s="8" t="str">
        <f>"20190108309"</f>
        <v>20190108309</v>
      </c>
      <c r="D2472" s="9">
        <v>65.5</v>
      </c>
    </row>
    <row r="2473" ht="21.95" customHeight="1" spans="1:4">
      <c r="A2473" s="8" t="s">
        <v>32</v>
      </c>
      <c r="B2473" s="8" t="s">
        <v>13</v>
      </c>
      <c r="C2473" s="8" t="str">
        <f>"20190108310"</f>
        <v>20190108310</v>
      </c>
      <c r="D2473" s="9">
        <v>63</v>
      </c>
    </row>
    <row r="2474" ht="21.95" customHeight="1" spans="1:4">
      <c r="A2474" s="8" t="s">
        <v>32</v>
      </c>
      <c r="B2474" s="8" t="s">
        <v>13</v>
      </c>
      <c r="C2474" s="8" t="str">
        <f>"20190108311"</f>
        <v>20190108311</v>
      </c>
      <c r="D2474" s="9" t="s">
        <v>10</v>
      </c>
    </row>
    <row r="2475" ht="21.95" customHeight="1" spans="1:4">
      <c r="A2475" s="8" t="s">
        <v>32</v>
      </c>
      <c r="B2475" s="8" t="s">
        <v>13</v>
      </c>
      <c r="C2475" s="8" t="str">
        <f>"20190108312"</f>
        <v>20190108312</v>
      </c>
      <c r="D2475" s="9" t="s">
        <v>10</v>
      </c>
    </row>
    <row r="2476" ht="21.95" customHeight="1" spans="1:4">
      <c r="A2476" s="8" t="s">
        <v>32</v>
      </c>
      <c r="B2476" s="8" t="s">
        <v>13</v>
      </c>
      <c r="C2476" s="8" t="str">
        <f>"20190108313"</f>
        <v>20190108313</v>
      </c>
      <c r="D2476" s="9" t="s">
        <v>10</v>
      </c>
    </row>
    <row r="2477" ht="21.95" customHeight="1" spans="1:4">
      <c r="A2477" s="8" t="s">
        <v>32</v>
      </c>
      <c r="B2477" s="8" t="s">
        <v>13</v>
      </c>
      <c r="C2477" s="8" t="str">
        <f>"20190108314"</f>
        <v>20190108314</v>
      </c>
      <c r="D2477" s="9">
        <v>66</v>
      </c>
    </row>
    <row r="2478" ht="21.95" customHeight="1" spans="1:4">
      <c r="A2478" s="8" t="s">
        <v>32</v>
      </c>
      <c r="B2478" s="8" t="s">
        <v>13</v>
      </c>
      <c r="C2478" s="8" t="str">
        <f>"20190108315"</f>
        <v>20190108315</v>
      </c>
      <c r="D2478" s="9">
        <v>64.5</v>
      </c>
    </row>
    <row r="2479" ht="21.95" customHeight="1" spans="1:4">
      <c r="A2479" s="8" t="s">
        <v>32</v>
      </c>
      <c r="B2479" s="8" t="s">
        <v>13</v>
      </c>
      <c r="C2479" s="8" t="str">
        <f>"20190108316"</f>
        <v>20190108316</v>
      </c>
      <c r="D2479" s="9">
        <v>65</v>
      </c>
    </row>
    <row r="2480" ht="21.95" customHeight="1" spans="1:4">
      <c r="A2480" s="8" t="s">
        <v>32</v>
      </c>
      <c r="B2480" s="8" t="s">
        <v>13</v>
      </c>
      <c r="C2480" s="8" t="str">
        <f>"20190108317"</f>
        <v>20190108317</v>
      </c>
      <c r="D2480" s="9">
        <v>61</v>
      </c>
    </row>
    <row r="2481" ht="21.95" customHeight="1" spans="1:4">
      <c r="A2481" s="8" t="s">
        <v>32</v>
      </c>
      <c r="B2481" s="8" t="s">
        <v>13</v>
      </c>
      <c r="C2481" s="8" t="str">
        <f>"20190108318"</f>
        <v>20190108318</v>
      </c>
      <c r="D2481" s="9">
        <v>59.5</v>
      </c>
    </row>
    <row r="2482" ht="21.95" customHeight="1" spans="1:4">
      <c r="A2482" s="8" t="s">
        <v>32</v>
      </c>
      <c r="B2482" s="8" t="s">
        <v>13</v>
      </c>
      <c r="C2482" s="8" t="str">
        <f>"20190108319"</f>
        <v>20190108319</v>
      </c>
      <c r="D2482" s="9">
        <v>61.5</v>
      </c>
    </row>
    <row r="2483" ht="21.95" customHeight="1" spans="1:4">
      <c r="A2483" s="8" t="s">
        <v>32</v>
      </c>
      <c r="B2483" s="8" t="s">
        <v>13</v>
      </c>
      <c r="C2483" s="8" t="str">
        <f>"20190108320"</f>
        <v>20190108320</v>
      </c>
      <c r="D2483" s="9">
        <v>56</v>
      </c>
    </row>
    <row r="2484" ht="21.95" customHeight="1" spans="1:4">
      <c r="A2484" s="8" t="s">
        <v>32</v>
      </c>
      <c r="B2484" s="8" t="s">
        <v>13</v>
      </c>
      <c r="C2484" s="8" t="str">
        <f>"20190108321"</f>
        <v>20190108321</v>
      </c>
      <c r="D2484" s="9" t="s">
        <v>10</v>
      </c>
    </row>
    <row r="2485" ht="21.95" customHeight="1" spans="1:4">
      <c r="A2485" s="8" t="s">
        <v>32</v>
      </c>
      <c r="B2485" s="8" t="s">
        <v>13</v>
      </c>
      <c r="C2485" s="8" t="str">
        <f>"20190108322"</f>
        <v>20190108322</v>
      </c>
      <c r="D2485" s="9" t="s">
        <v>10</v>
      </c>
    </row>
    <row r="2486" ht="21.95" customHeight="1" spans="1:4">
      <c r="A2486" s="8" t="s">
        <v>32</v>
      </c>
      <c r="B2486" s="8" t="s">
        <v>13</v>
      </c>
      <c r="C2486" s="8" t="str">
        <f>"20190108323"</f>
        <v>20190108323</v>
      </c>
      <c r="D2486" s="9">
        <v>65</v>
      </c>
    </row>
    <row r="2487" ht="21.95" customHeight="1" spans="1:4">
      <c r="A2487" s="8" t="s">
        <v>32</v>
      </c>
      <c r="B2487" s="8" t="s">
        <v>13</v>
      </c>
      <c r="C2487" s="8" t="str">
        <f>"20190108324"</f>
        <v>20190108324</v>
      </c>
      <c r="D2487" s="9">
        <v>70.5</v>
      </c>
    </row>
    <row r="2488" ht="21.95" customHeight="1" spans="1:4">
      <c r="A2488" s="8" t="s">
        <v>32</v>
      </c>
      <c r="B2488" s="8" t="s">
        <v>13</v>
      </c>
      <c r="C2488" s="8" t="str">
        <f>"20190108325"</f>
        <v>20190108325</v>
      </c>
      <c r="D2488" s="9">
        <v>67</v>
      </c>
    </row>
    <row r="2489" ht="21.95" customHeight="1" spans="1:4">
      <c r="A2489" s="8" t="s">
        <v>32</v>
      </c>
      <c r="B2489" s="8" t="s">
        <v>13</v>
      </c>
      <c r="C2489" s="8" t="str">
        <f>"20190108326"</f>
        <v>20190108326</v>
      </c>
      <c r="D2489" s="9" t="s">
        <v>10</v>
      </c>
    </row>
    <row r="2490" ht="21.95" customHeight="1" spans="1:4">
      <c r="A2490" s="8" t="s">
        <v>32</v>
      </c>
      <c r="B2490" s="8" t="s">
        <v>13</v>
      </c>
      <c r="C2490" s="8" t="str">
        <f>"20190108327"</f>
        <v>20190108327</v>
      </c>
      <c r="D2490" s="9">
        <v>68</v>
      </c>
    </row>
    <row r="2491" ht="21.95" customHeight="1" spans="1:4">
      <c r="A2491" s="8" t="s">
        <v>32</v>
      </c>
      <c r="B2491" s="8" t="s">
        <v>13</v>
      </c>
      <c r="C2491" s="8" t="str">
        <f>"20190108328"</f>
        <v>20190108328</v>
      </c>
      <c r="D2491" s="9">
        <v>53</v>
      </c>
    </row>
    <row r="2492" ht="21.95" customHeight="1" spans="1:4">
      <c r="A2492" s="8" t="s">
        <v>32</v>
      </c>
      <c r="B2492" s="8" t="s">
        <v>13</v>
      </c>
      <c r="C2492" s="8" t="str">
        <f>"20190108329"</f>
        <v>20190108329</v>
      </c>
      <c r="D2492" s="9">
        <v>67</v>
      </c>
    </row>
    <row r="2493" ht="21.95" customHeight="1" spans="1:4">
      <c r="A2493" s="8" t="s">
        <v>32</v>
      </c>
      <c r="B2493" s="8" t="s">
        <v>13</v>
      </c>
      <c r="C2493" s="8" t="str">
        <f>"20190108330"</f>
        <v>20190108330</v>
      </c>
      <c r="D2493" s="9">
        <v>62</v>
      </c>
    </row>
    <row r="2494" ht="21.95" customHeight="1" spans="1:4">
      <c r="A2494" s="8" t="s">
        <v>32</v>
      </c>
      <c r="B2494" s="8" t="s">
        <v>13</v>
      </c>
      <c r="C2494" s="8" t="str">
        <f>"20190108401"</f>
        <v>20190108401</v>
      </c>
      <c r="D2494" s="9" t="s">
        <v>10</v>
      </c>
    </row>
    <row r="2495" ht="21.95" customHeight="1" spans="1:4">
      <c r="A2495" s="8" t="s">
        <v>32</v>
      </c>
      <c r="B2495" s="8" t="s">
        <v>13</v>
      </c>
      <c r="C2495" s="8" t="str">
        <f>"20190108402"</f>
        <v>20190108402</v>
      </c>
      <c r="D2495" s="9">
        <v>73</v>
      </c>
    </row>
    <row r="2496" ht="21.95" customHeight="1" spans="1:4">
      <c r="A2496" s="8" t="s">
        <v>32</v>
      </c>
      <c r="B2496" s="8" t="s">
        <v>13</v>
      </c>
      <c r="C2496" s="8" t="str">
        <f>"20190108403"</f>
        <v>20190108403</v>
      </c>
      <c r="D2496" s="9">
        <v>72</v>
      </c>
    </row>
    <row r="2497" ht="21.95" customHeight="1" spans="1:4">
      <c r="A2497" s="8" t="s">
        <v>32</v>
      </c>
      <c r="B2497" s="8" t="s">
        <v>13</v>
      </c>
      <c r="C2497" s="8" t="str">
        <f>"20190108404"</f>
        <v>20190108404</v>
      </c>
      <c r="D2497" s="9" t="s">
        <v>10</v>
      </c>
    </row>
    <row r="2498" ht="21.95" customHeight="1" spans="1:4">
      <c r="A2498" s="8" t="s">
        <v>32</v>
      </c>
      <c r="B2498" s="8" t="s">
        <v>13</v>
      </c>
      <c r="C2498" s="8" t="str">
        <f>"20190108405"</f>
        <v>20190108405</v>
      </c>
      <c r="D2498" s="9" t="s">
        <v>10</v>
      </c>
    </row>
    <row r="2499" ht="21.95" customHeight="1" spans="1:4">
      <c r="A2499" s="8" t="s">
        <v>32</v>
      </c>
      <c r="B2499" s="8" t="s">
        <v>13</v>
      </c>
      <c r="C2499" s="8" t="str">
        <f>"20190108406"</f>
        <v>20190108406</v>
      </c>
      <c r="D2499" s="9" t="s">
        <v>10</v>
      </c>
    </row>
    <row r="2500" ht="21.95" customHeight="1" spans="1:4">
      <c r="A2500" s="8" t="s">
        <v>32</v>
      </c>
      <c r="B2500" s="8" t="s">
        <v>13</v>
      </c>
      <c r="C2500" s="8" t="str">
        <f>"20190108407"</f>
        <v>20190108407</v>
      </c>
      <c r="D2500" s="9">
        <v>64</v>
      </c>
    </row>
    <row r="2501" ht="21.95" customHeight="1" spans="1:4">
      <c r="A2501" s="8" t="s">
        <v>32</v>
      </c>
      <c r="B2501" s="8" t="s">
        <v>13</v>
      </c>
      <c r="C2501" s="8" t="str">
        <f>"20190108408"</f>
        <v>20190108408</v>
      </c>
      <c r="D2501" s="9">
        <v>69</v>
      </c>
    </row>
    <row r="2502" ht="21.95" customHeight="1" spans="1:4">
      <c r="A2502" s="8" t="s">
        <v>32</v>
      </c>
      <c r="B2502" s="8" t="s">
        <v>13</v>
      </c>
      <c r="C2502" s="8" t="str">
        <f>"20190108409"</f>
        <v>20190108409</v>
      </c>
      <c r="D2502" s="9" t="s">
        <v>10</v>
      </c>
    </row>
    <row r="2503" ht="21.95" customHeight="1" spans="1:4">
      <c r="A2503" s="8" t="s">
        <v>32</v>
      </c>
      <c r="B2503" s="8" t="s">
        <v>13</v>
      </c>
      <c r="C2503" s="8" t="str">
        <f>"20190108410"</f>
        <v>20190108410</v>
      </c>
      <c r="D2503" s="9">
        <v>72</v>
      </c>
    </row>
    <row r="2504" ht="21.95" customHeight="1" spans="1:4">
      <c r="A2504" s="8" t="s">
        <v>32</v>
      </c>
      <c r="B2504" s="8" t="s">
        <v>13</v>
      </c>
      <c r="C2504" s="8" t="str">
        <f>"20190108411"</f>
        <v>20190108411</v>
      </c>
      <c r="D2504" s="9">
        <v>73.5</v>
      </c>
    </row>
    <row r="2505" ht="21.95" customHeight="1" spans="1:4">
      <c r="A2505" s="8" t="s">
        <v>32</v>
      </c>
      <c r="B2505" s="8" t="s">
        <v>13</v>
      </c>
      <c r="C2505" s="8" t="str">
        <f>"20190108412"</f>
        <v>20190108412</v>
      </c>
      <c r="D2505" s="9">
        <v>59</v>
      </c>
    </row>
    <row r="2506" ht="21.95" customHeight="1" spans="1:4">
      <c r="A2506" s="8" t="s">
        <v>32</v>
      </c>
      <c r="B2506" s="8" t="s">
        <v>13</v>
      </c>
      <c r="C2506" s="8" t="str">
        <f>"20190108413"</f>
        <v>20190108413</v>
      </c>
      <c r="D2506" s="9">
        <v>54</v>
      </c>
    </row>
    <row r="2507" ht="21.95" customHeight="1" spans="1:4">
      <c r="A2507" s="8" t="s">
        <v>32</v>
      </c>
      <c r="B2507" s="8" t="s">
        <v>13</v>
      </c>
      <c r="C2507" s="8" t="str">
        <f>"20190108414"</f>
        <v>20190108414</v>
      </c>
      <c r="D2507" s="9" t="s">
        <v>10</v>
      </c>
    </row>
    <row r="2508" ht="21.95" customHeight="1" spans="1:4">
      <c r="A2508" s="8" t="s">
        <v>32</v>
      </c>
      <c r="B2508" s="8" t="s">
        <v>13</v>
      </c>
      <c r="C2508" s="8" t="str">
        <f>"20190108415"</f>
        <v>20190108415</v>
      </c>
      <c r="D2508" s="9">
        <v>68</v>
      </c>
    </row>
    <row r="2509" ht="21.95" customHeight="1" spans="1:4">
      <c r="A2509" s="8" t="s">
        <v>32</v>
      </c>
      <c r="B2509" s="8" t="s">
        <v>13</v>
      </c>
      <c r="C2509" s="8" t="str">
        <f>"20190108416"</f>
        <v>20190108416</v>
      </c>
      <c r="D2509" s="9">
        <v>72</v>
      </c>
    </row>
    <row r="2510" ht="21.95" customHeight="1" spans="1:4">
      <c r="A2510" s="8" t="s">
        <v>32</v>
      </c>
      <c r="B2510" s="8" t="s">
        <v>13</v>
      </c>
      <c r="C2510" s="8" t="str">
        <f>"20190108417"</f>
        <v>20190108417</v>
      </c>
      <c r="D2510" s="9">
        <v>58</v>
      </c>
    </row>
    <row r="2511" ht="21.95" customHeight="1" spans="1:4">
      <c r="A2511" s="8" t="s">
        <v>32</v>
      </c>
      <c r="B2511" s="8" t="s">
        <v>13</v>
      </c>
      <c r="C2511" s="8" t="str">
        <f>"20190108418"</f>
        <v>20190108418</v>
      </c>
      <c r="D2511" s="9">
        <v>66.5</v>
      </c>
    </row>
    <row r="2512" ht="21.95" customHeight="1" spans="1:4">
      <c r="A2512" s="8" t="s">
        <v>38</v>
      </c>
      <c r="B2512" s="8" t="s">
        <v>25</v>
      </c>
      <c r="C2512" s="8" t="str">
        <f>"20190108419"</f>
        <v>20190108419</v>
      </c>
      <c r="D2512" s="9">
        <v>64</v>
      </c>
    </row>
    <row r="2513" ht="21.95" customHeight="1" spans="1:5">
      <c r="A2513" s="8" t="s">
        <v>38</v>
      </c>
      <c r="B2513" s="8" t="s">
        <v>25</v>
      </c>
      <c r="C2513" s="8" t="str">
        <f>"20190108420"</f>
        <v>20190108420</v>
      </c>
      <c r="D2513" s="9">
        <v>76</v>
      </c>
      <c r="E2513" s="2" t="s">
        <v>9</v>
      </c>
    </row>
    <row r="2514" ht="21.95" customHeight="1" spans="1:4">
      <c r="A2514" s="8" t="s">
        <v>38</v>
      </c>
      <c r="B2514" s="8" t="s">
        <v>25</v>
      </c>
      <c r="C2514" s="8" t="str">
        <f>"20190108421"</f>
        <v>20190108421</v>
      </c>
      <c r="D2514" s="9">
        <v>67.5</v>
      </c>
    </row>
    <row r="2515" ht="21.95" customHeight="1" spans="1:4">
      <c r="A2515" s="8" t="s">
        <v>38</v>
      </c>
      <c r="B2515" s="8" t="s">
        <v>25</v>
      </c>
      <c r="C2515" s="8" t="str">
        <f>"20190108422"</f>
        <v>20190108422</v>
      </c>
      <c r="D2515" s="9" t="s">
        <v>10</v>
      </c>
    </row>
    <row r="2516" ht="21.95" customHeight="1" spans="1:4">
      <c r="A2516" s="8" t="s">
        <v>38</v>
      </c>
      <c r="B2516" s="8" t="s">
        <v>25</v>
      </c>
      <c r="C2516" s="8" t="str">
        <f>"20190108423"</f>
        <v>20190108423</v>
      </c>
      <c r="D2516" s="9">
        <v>68.5</v>
      </c>
    </row>
    <row r="2517" ht="21.95" customHeight="1" spans="1:4">
      <c r="A2517" s="8" t="s">
        <v>38</v>
      </c>
      <c r="B2517" s="8" t="s">
        <v>25</v>
      </c>
      <c r="C2517" s="8" t="str">
        <f>"20190108424"</f>
        <v>20190108424</v>
      </c>
      <c r="D2517" s="9">
        <v>56</v>
      </c>
    </row>
    <row r="2518" ht="21.95" customHeight="1" spans="1:4">
      <c r="A2518" s="8" t="s">
        <v>38</v>
      </c>
      <c r="B2518" s="8" t="s">
        <v>25</v>
      </c>
      <c r="C2518" s="8" t="str">
        <f>"20190108425"</f>
        <v>20190108425</v>
      </c>
      <c r="D2518" s="9">
        <v>59.5</v>
      </c>
    </row>
    <row r="2519" ht="21.95" customHeight="1" spans="1:4">
      <c r="A2519" s="8" t="s">
        <v>38</v>
      </c>
      <c r="B2519" s="8" t="s">
        <v>25</v>
      </c>
      <c r="C2519" s="8" t="str">
        <f>"20190108426"</f>
        <v>20190108426</v>
      </c>
      <c r="D2519" s="9" t="s">
        <v>10</v>
      </c>
    </row>
    <row r="2520" ht="21.95" customHeight="1" spans="1:5">
      <c r="A2520" s="8" t="s">
        <v>38</v>
      </c>
      <c r="B2520" s="8" t="s">
        <v>25</v>
      </c>
      <c r="C2520" s="8" t="str">
        <f>"20190108427"</f>
        <v>20190108427</v>
      </c>
      <c r="D2520" s="9">
        <v>74</v>
      </c>
      <c r="E2520" s="2" t="s">
        <v>9</v>
      </c>
    </row>
    <row r="2521" ht="21.95" customHeight="1" spans="1:4">
      <c r="A2521" s="8" t="s">
        <v>38</v>
      </c>
      <c r="B2521" s="8" t="s">
        <v>25</v>
      </c>
      <c r="C2521" s="8" t="str">
        <f>"20190108428"</f>
        <v>20190108428</v>
      </c>
      <c r="D2521" s="9">
        <v>70</v>
      </c>
    </row>
    <row r="2522" ht="21.95" customHeight="1" spans="1:4">
      <c r="A2522" s="8" t="s">
        <v>38</v>
      </c>
      <c r="B2522" s="8" t="s">
        <v>25</v>
      </c>
      <c r="C2522" s="8" t="str">
        <f>"20190108429"</f>
        <v>20190108429</v>
      </c>
      <c r="D2522" s="9">
        <v>71</v>
      </c>
    </row>
    <row r="2523" ht="21.95" customHeight="1" spans="1:4">
      <c r="A2523" s="8" t="s">
        <v>38</v>
      </c>
      <c r="B2523" s="8" t="s">
        <v>25</v>
      </c>
      <c r="C2523" s="8" t="str">
        <f>"20190108430"</f>
        <v>20190108430</v>
      </c>
      <c r="D2523" s="9" t="s">
        <v>10</v>
      </c>
    </row>
    <row r="2524" ht="21.95" customHeight="1" spans="1:4">
      <c r="A2524" s="8" t="s">
        <v>38</v>
      </c>
      <c r="B2524" s="8" t="s">
        <v>25</v>
      </c>
      <c r="C2524" s="8" t="str">
        <f>"20190108501"</f>
        <v>20190108501</v>
      </c>
      <c r="D2524" s="9">
        <v>58.5</v>
      </c>
    </row>
    <row r="2525" ht="21.95" customHeight="1" spans="1:4">
      <c r="A2525" s="8" t="s">
        <v>38</v>
      </c>
      <c r="B2525" s="8" t="s">
        <v>25</v>
      </c>
      <c r="C2525" s="8" t="str">
        <f>"20190108502"</f>
        <v>20190108502</v>
      </c>
      <c r="D2525" s="9">
        <v>67.5</v>
      </c>
    </row>
    <row r="2526" ht="21.95" customHeight="1" spans="1:4">
      <c r="A2526" s="8" t="s">
        <v>38</v>
      </c>
      <c r="B2526" s="8" t="s">
        <v>25</v>
      </c>
      <c r="C2526" s="8" t="str">
        <f>"20190108503"</f>
        <v>20190108503</v>
      </c>
      <c r="D2526" s="9" t="s">
        <v>10</v>
      </c>
    </row>
    <row r="2527" ht="21.95" customHeight="1" spans="1:4">
      <c r="A2527" s="8" t="s">
        <v>38</v>
      </c>
      <c r="B2527" s="8" t="s">
        <v>25</v>
      </c>
      <c r="C2527" s="8" t="str">
        <f>"20190108504"</f>
        <v>20190108504</v>
      </c>
      <c r="D2527" s="9" t="s">
        <v>10</v>
      </c>
    </row>
    <row r="2528" ht="21.95" customHeight="1" spans="1:4">
      <c r="A2528" s="8" t="s">
        <v>38</v>
      </c>
      <c r="B2528" s="8" t="s">
        <v>25</v>
      </c>
      <c r="C2528" s="8" t="str">
        <f>"20190108505"</f>
        <v>20190108505</v>
      </c>
      <c r="D2528" s="9">
        <v>67.5</v>
      </c>
    </row>
    <row r="2529" ht="21.95" customHeight="1" spans="1:4">
      <c r="A2529" s="8" t="s">
        <v>38</v>
      </c>
      <c r="B2529" s="8" t="s">
        <v>25</v>
      </c>
      <c r="C2529" s="8" t="str">
        <f>"20190108506"</f>
        <v>20190108506</v>
      </c>
      <c r="D2529" s="9">
        <v>66.5</v>
      </c>
    </row>
    <row r="2530" ht="21.95" customHeight="1" spans="1:4">
      <c r="A2530" s="8" t="s">
        <v>38</v>
      </c>
      <c r="B2530" s="8" t="s">
        <v>25</v>
      </c>
      <c r="C2530" s="8" t="str">
        <f>"20190108507"</f>
        <v>20190108507</v>
      </c>
      <c r="D2530" s="9">
        <v>60</v>
      </c>
    </row>
    <row r="2531" ht="21.95" customHeight="1" spans="1:5">
      <c r="A2531" s="8" t="s">
        <v>38</v>
      </c>
      <c r="B2531" s="8" t="s">
        <v>25</v>
      </c>
      <c r="C2531" s="8" t="str">
        <f>"20190108508"</f>
        <v>20190108508</v>
      </c>
      <c r="D2531" s="9">
        <v>71.5</v>
      </c>
      <c r="E2531" s="10"/>
    </row>
    <row r="2532" ht="21.95" customHeight="1" spans="1:5">
      <c r="A2532" s="8" t="s">
        <v>38</v>
      </c>
      <c r="B2532" s="8" t="s">
        <v>25</v>
      </c>
      <c r="C2532" s="8" t="str">
        <f>"20190108509"</f>
        <v>20190108509</v>
      </c>
      <c r="D2532" s="9" t="s">
        <v>10</v>
      </c>
      <c r="E2532" s="10"/>
    </row>
    <row r="2533" ht="21.95" customHeight="1" spans="1:5">
      <c r="A2533" s="8" t="s">
        <v>38</v>
      </c>
      <c r="B2533" s="8" t="s">
        <v>25</v>
      </c>
      <c r="C2533" s="8" t="str">
        <f>"20190108510"</f>
        <v>20190108510</v>
      </c>
      <c r="D2533" s="9">
        <v>65</v>
      </c>
      <c r="E2533" s="10"/>
    </row>
    <row r="2534" ht="21.95" customHeight="1" spans="1:4">
      <c r="A2534" s="8" t="s">
        <v>38</v>
      </c>
      <c r="B2534" s="8" t="s">
        <v>25</v>
      </c>
      <c r="C2534" s="8" t="str">
        <f>"20190108511"</f>
        <v>20190108511</v>
      </c>
      <c r="D2534" s="9">
        <v>70</v>
      </c>
    </row>
    <row r="2535" ht="21.95" customHeight="1" spans="1:4">
      <c r="A2535" s="8" t="s">
        <v>38</v>
      </c>
      <c r="B2535" s="8" t="s">
        <v>25</v>
      </c>
      <c r="C2535" s="8" t="str">
        <f>"20190108512"</f>
        <v>20190108512</v>
      </c>
      <c r="D2535" s="9">
        <v>59.5</v>
      </c>
    </row>
    <row r="2536" ht="21.95" customHeight="1" spans="1:4">
      <c r="A2536" s="8" t="s">
        <v>38</v>
      </c>
      <c r="B2536" s="8" t="s">
        <v>25</v>
      </c>
      <c r="C2536" s="8" t="str">
        <f>"20190108513"</f>
        <v>20190108513</v>
      </c>
      <c r="D2536" s="9">
        <v>67</v>
      </c>
    </row>
    <row r="2537" ht="21.95" customHeight="1" spans="1:4">
      <c r="A2537" s="8" t="s">
        <v>38</v>
      </c>
      <c r="B2537" s="8" t="s">
        <v>25</v>
      </c>
      <c r="C2537" s="8" t="str">
        <f>"20190108514"</f>
        <v>20190108514</v>
      </c>
      <c r="D2537" s="9">
        <v>58</v>
      </c>
    </row>
    <row r="2538" ht="21.95" customHeight="1" spans="1:4">
      <c r="A2538" s="8" t="s">
        <v>38</v>
      </c>
      <c r="B2538" s="8" t="s">
        <v>25</v>
      </c>
      <c r="C2538" s="8" t="str">
        <f>"20190108515"</f>
        <v>20190108515</v>
      </c>
      <c r="D2538" s="9">
        <v>66.5</v>
      </c>
    </row>
    <row r="2539" ht="21.95" customHeight="1" spans="1:4">
      <c r="A2539" s="8" t="s">
        <v>38</v>
      </c>
      <c r="B2539" s="8" t="s">
        <v>25</v>
      </c>
      <c r="C2539" s="8" t="str">
        <f>"20190108516"</f>
        <v>20190108516</v>
      </c>
      <c r="D2539" s="9">
        <v>66.5</v>
      </c>
    </row>
    <row r="2540" ht="21.95" customHeight="1" spans="1:4">
      <c r="A2540" s="8" t="s">
        <v>38</v>
      </c>
      <c r="B2540" s="8" t="s">
        <v>25</v>
      </c>
      <c r="C2540" s="8" t="str">
        <f>"20190108517"</f>
        <v>20190108517</v>
      </c>
      <c r="D2540" s="9">
        <v>69</v>
      </c>
    </row>
    <row r="2541" ht="21.95" customHeight="1" spans="1:4">
      <c r="A2541" s="8" t="s">
        <v>38</v>
      </c>
      <c r="B2541" s="8" t="s">
        <v>25</v>
      </c>
      <c r="C2541" s="8" t="str">
        <f>"20190108518"</f>
        <v>20190108518</v>
      </c>
      <c r="D2541" s="9">
        <v>64</v>
      </c>
    </row>
    <row r="2542" ht="21.95" customHeight="1" spans="1:4">
      <c r="A2542" s="8" t="s">
        <v>38</v>
      </c>
      <c r="B2542" s="8" t="s">
        <v>25</v>
      </c>
      <c r="C2542" s="8" t="str">
        <f>"20190108519"</f>
        <v>20190108519</v>
      </c>
      <c r="D2542" s="9">
        <v>62.5</v>
      </c>
    </row>
    <row r="2543" ht="21.95" customHeight="1" spans="1:4">
      <c r="A2543" s="8" t="s">
        <v>38</v>
      </c>
      <c r="B2543" s="8" t="s">
        <v>25</v>
      </c>
      <c r="C2543" s="8" t="str">
        <f>"20190108520"</f>
        <v>20190108520</v>
      </c>
      <c r="D2543" s="9">
        <v>71</v>
      </c>
    </row>
    <row r="2544" ht="21.95" customHeight="1" spans="1:4">
      <c r="A2544" s="8" t="s">
        <v>38</v>
      </c>
      <c r="B2544" s="8" t="s">
        <v>25</v>
      </c>
      <c r="C2544" s="8" t="str">
        <f>"20190108521"</f>
        <v>20190108521</v>
      </c>
      <c r="D2544" s="9">
        <v>61.5</v>
      </c>
    </row>
    <row r="2545" ht="21.95" customHeight="1" spans="1:4">
      <c r="A2545" s="8" t="s">
        <v>38</v>
      </c>
      <c r="B2545" s="8" t="s">
        <v>25</v>
      </c>
      <c r="C2545" s="8" t="str">
        <f>"20190108522"</f>
        <v>20190108522</v>
      </c>
      <c r="D2545" s="9">
        <v>63.5</v>
      </c>
    </row>
    <row r="2546" ht="21.95" customHeight="1" spans="1:4">
      <c r="A2546" s="8" t="s">
        <v>38</v>
      </c>
      <c r="B2546" s="8" t="s">
        <v>25</v>
      </c>
      <c r="C2546" s="8" t="str">
        <f>"20190108523"</f>
        <v>20190108523</v>
      </c>
      <c r="D2546" s="9">
        <v>71</v>
      </c>
    </row>
    <row r="2547" ht="21.95" customHeight="1" spans="1:4">
      <c r="A2547" s="8" t="s">
        <v>38</v>
      </c>
      <c r="B2547" s="8" t="s">
        <v>25</v>
      </c>
      <c r="C2547" s="8" t="str">
        <f>"20190108524"</f>
        <v>20190108524</v>
      </c>
      <c r="D2547" s="9">
        <v>66.5</v>
      </c>
    </row>
    <row r="2548" ht="21.95" customHeight="1" spans="1:4">
      <c r="A2548" s="8" t="s">
        <v>38</v>
      </c>
      <c r="B2548" s="8" t="s">
        <v>25</v>
      </c>
      <c r="C2548" s="8" t="str">
        <f>"20190108525"</f>
        <v>20190108525</v>
      </c>
      <c r="D2548" s="9">
        <v>70.5</v>
      </c>
    </row>
    <row r="2549" ht="21.95" customHeight="1" spans="1:4">
      <c r="A2549" s="8" t="s">
        <v>38</v>
      </c>
      <c r="B2549" s="8" t="s">
        <v>25</v>
      </c>
      <c r="C2549" s="8" t="str">
        <f>"20190108526"</f>
        <v>20190108526</v>
      </c>
      <c r="D2549" s="9">
        <v>63</v>
      </c>
    </row>
    <row r="2550" ht="21.95" customHeight="1" spans="1:4">
      <c r="A2550" s="8" t="s">
        <v>38</v>
      </c>
      <c r="B2550" s="8" t="s">
        <v>25</v>
      </c>
      <c r="C2550" s="8" t="str">
        <f>"20190108527"</f>
        <v>20190108527</v>
      </c>
      <c r="D2550" s="9">
        <v>61.5</v>
      </c>
    </row>
    <row r="2551" ht="21.95" customHeight="1" spans="1:4">
      <c r="A2551" s="8" t="s">
        <v>38</v>
      </c>
      <c r="B2551" s="8" t="s">
        <v>25</v>
      </c>
      <c r="C2551" s="8" t="str">
        <f>"20190108528"</f>
        <v>20190108528</v>
      </c>
      <c r="D2551" s="9">
        <v>66.5</v>
      </c>
    </row>
    <row r="2552" ht="21.95" customHeight="1" spans="1:4">
      <c r="A2552" s="8" t="s">
        <v>38</v>
      </c>
      <c r="B2552" s="8" t="s">
        <v>25</v>
      </c>
      <c r="C2552" s="8" t="str">
        <f>"20190108529"</f>
        <v>20190108529</v>
      </c>
      <c r="D2552" s="9">
        <v>66</v>
      </c>
    </row>
    <row r="2553" ht="21.95" customHeight="1" spans="1:4">
      <c r="A2553" s="8" t="s">
        <v>38</v>
      </c>
      <c r="B2553" s="8" t="s">
        <v>25</v>
      </c>
      <c r="C2553" s="8" t="str">
        <f>"20190108530"</f>
        <v>20190108530</v>
      </c>
      <c r="D2553" s="9">
        <v>60</v>
      </c>
    </row>
    <row r="2554" ht="21.95" customHeight="1" spans="1:4">
      <c r="A2554" s="8" t="s">
        <v>38</v>
      </c>
      <c r="B2554" s="8" t="s">
        <v>25</v>
      </c>
      <c r="C2554" s="8" t="str">
        <f>"20190108601"</f>
        <v>20190108601</v>
      </c>
      <c r="D2554" s="9">
        <v>58</v>
      </c>
    </row>
    <row r="2555" ht="21.95" customHeight="1" spans="1:4">
      <c r="A2555" s="8" t="s">
        <v>38</v>
      </c>
      <c r="B2555" s="8" t="s">
        <v>25</v>
      </c>
      <c r="C2555" s="8" t="str">
        <f>"20190108602"</f>
        <v>20190108602</v>
      </c>
      <c r="D2555" s="9">
        <v>59.5</v>
      </c>
    </row>
    <row r="2556" ht="21.95" customHeight="1" spans="1:4">
      <c r="A2556" s="8" t="s">
        <v>38</v>
      </c>
      <c r="B2556" s="8" t="s">
        <v>25</v>
      </c>
      <c r="C2556" s="8" t="str">
        <f>"20190108603"</f>
        <v>20190108603</v>
      </c>
      <c r="D2556" s="9">
        <v>66.5</v>
      </c>
    </row>
    <row r="2557" ht="21.95" customHeight="1" spans="1:4">
      <c r="A2557" s="8" t="s">
        <v>38</v>
      </c>
      <c r="B2557" s="8" t="s">
        <v>25</v>
      </c>
      <c r="C2557" s="8" t="str">
        <f>"20190108604"</f>
        <v>20190108604</v>
      </c>
      <c r="D2557" s="9">
        <v>59.5</v>
      </c>
    </row>
    <row r="2558" ht="21.95" customHeight="1" spans="1:4">
      <c r="A2558" s="8" t="s">
        <v>38</v>
      </c>
      <c r="B2558" s="8" t="s">
        <v>25</v>
      </c>
      <c r="C2558" s="8" t="str">
        <f>"20190108605"</f>
        <v>20190108605</v>
      </c>
      <c r="D2558" s="9">
        <v>64</v>
      </c>
    </row>
    <row r="2559" ht="21.95" customHeight="1" spans="1:4">
      <c r="A2559" s="8" t="s">
        <v>38</v>
      </c>
      <c r="B2559" s="8" t="s">
        <v>25</v>
      </c>
      <c r="C2559" s="8" t="str">
        <f>"20190108606"</f>
        <v>20190108606</v>
      </c>
      <c r="D2559" s="9">
        <v>65.5</v>
      </c>
    </row>
    <row r="2560" ht="21.95" customHeight="1" spans="1:4">
      <c r="A2560" s="8" t="s">
        <v>38</v>
      </c>
      <c r="B2560" s="8" t="s">
        <v>25</v>
      </c>
      <c r="C2560" s="8" t="str">
        <f>"20190108607"</f>
        <v>20190108607</v>
      </c>
      <c r="D2560" s="9">
        <v>56.5</v>
      </c>
    </row>
    <row r="2561" ht="21.95" customHeight="1" spans="1:4">
      <c r="A2561" s="8" t="s">
        <v>38</v>
      </c>
      <c r="B2561" s="8" t="s">
        <v>25</v>
      </c>
      <c r="C2561" s="8" t="str">
        <f>"20190108608"</f>
        <v>20190108608</v>
      </c>
      <c r="D2561" s="9">
        <v>60.5</v>
      </c>
    </row>
    <row r="2562" ht="21.95" customHeight="1" spans="1:4">
      <c r="A2562" s="8" t="s">
        <v>38</v>
      </c>
      <c r="B2562" s="8" t="s">
        <v>25</v>
      </c>
      <c r="C2562" s="8" t="str">
        <f>"20190108609"</f>
        <v>20190108609</v>
      </c>
      <c r="D2562" s="9">
        <v>63.5</v>
      </c>
    </row>
    <row r="2563" ht="21.95" customHeight="1" spans="1:4">
      <c r="A2563" s="8" t="s">
        <v>38</v>
      </c>
      <c r="B2563" s="8" t="s">
        <v>25</v>
      </c>
      <c r="C2563" s="8" t="str">
        <f>"20190108610"</f>
        <v>20190108610</v>
      </c>
      <c r="D2563" s="9">
        <v>57</v>
      </c>
    </row>
    <row r="2564" ht="21.95" customHeight="1" spans="1:4">
      <c r="A2564" s="8" t="s">
        <v>38</v>
      </c>
      <c r="B2564" s="8" t="s">
        <v>25</v>
      </c>
      <c r="C2564" s="8" t="str">
        <f>"20190108611"</f>
        <v>20190108611</v>
      </c>
      <c r="D2564" s="9">
        <v>54.5</v>
      </c>
    </row>
    <row r="2565" ht="21.95" customHeight="1" spans="1:4">
      <c r="A2565" s="8" t="s">
        <v>38</v>
      </c>
      <c r="B2565" s="8" t="s">
        <v>25</v>
      </c>
      <c r="C2565" s="8" t="str">
        <f>"20190108612"</f>
        <v>20190108612</v>
      </c>
      <c r="D2565" s="9">
        <v>71.5</v>
      </c>
    </row>
    <row r="2566" ht="21.95" customHeight="1" spans="1:4">
      <c r="A2566" s="8" t="s">
        <v>38</v>
      </c>
      <c r="B2566" s="8" t="s">
        <v>25</v>
      </c>
      <c r="C2566" s="8" t="str">
        <f>"20190108613"</f>
        <v>20190108613</v>
      </c>
      <c r="D2566" s="9">
        <v>70</v>
      </c>
    </row>
    <row r="2567" ht="21.95" customHeight="1" spans="1:4">
      <c r="A2567" s="8" t="s">
        <v>38</v>
      </c>
      <c r="B2567" s="8" t="s">
        <v>25</v>
      </c>
      <c r="C2567" s="8" t="str">
        <f>"20190108614"</f>
        <v>20190108614</v>
      </c>
      <c r="D2567" s="9" t="s">
        <v>10</v>
      </c>
    </row>
    <row r="2568" ht="21.95" customHeight="1" spans="1:4">
      <c r="A2568" s="8" t="s">
        <v>38</v>
      </c>
      <c r="B2568" s="8" t="s">
        <v>25</v>
      </c>
      <c r="C2568" s="8" t="str">
        <f>"20190108615"</f>
        <v>20190108615</v>
      </c>
      <c r="D2568" s="9">
        <v>63</v>
      </c>
    </row>
    <row r="2569" ht="21.95" customHeight="1" spans="1:4">
      <c r="A2569" s="8" t="s">
        <v>38</v>
      </c>
      <c r="B2569" s="8" t="s">
        <v>25</v>
      </c>
      <c r="C2569" s="8" t="str">
        <f>"20190108616"</f>
        <v>20190108616</v>
      </c>
      <c r="D2569" s="9">
        <v>60.5</v>
      </c>
    </row>
    <row r="2570" ht="21.95" customHeight="1" spans="1:4">
      <c r="A2570" s="8" t="s">
        <v>38</v>
      </c>
      <c r="B2570" s="8" t="s">
        <v>25</v>
      </c>
      <c r="C2570" s="8" t="str">
        <f>"20190108617"</f>
        <v>20190108617</v>
      </c>
      <c r="D2570" s="9">
        <v>64</v>
      </c>
    </row>
    <row r="2571" ht="21.95" customHeight="1" spans="1:5">
      <c r="A2571" s="8" t="s">
        <v>38</v>
      </c>
      <c r="B2571" s="8" t="s">
        <v>25</v>
      </c>
      <c r="C2571" s="8" t="str">
        <f>"20190108618"</f>
        <v>20190108618</v>
      </c>
      <c r="D2571" s="9">
        <v>73.5</v>
      </c>
      <c r="E2571" s="2" t="s">
        <v>9</v>
      </c>
    </row>
    <row r="2572" ht="21.95" customHeight="1" spans="1:4">
      <c r="A2572" s="8" t="s">
        <v>38</v>
      </c>
      <c r="B2572" s="8" t="s">
        <v>25</v>
      </c>
      <c r="C2572" s="8" t="str">
        <f>"20190108619"</f>
        <v>20190108619</v>
      </c>
      <c r="D2572" s="9" t="s">
        <v>10</v>
      </c>
    </row>
    <row r="2573" ht="21.95" customHeight="1" spans="1:4">
      <c r="A2573" s="8" t="s">
        <v>38</v>
      </c>
      <c r="B2573" s="8" t="s">
        <v>25</v>
      </c>
      <c r="C2573" s="8" t="str">
        <f>"20190108620"</f>
        <v>20190108620</v>
      </c>
      <c r="D2573" s="9">
        <v>67</v>
      </c>
    </row>
    <row r="2574" ht="21.95" customHeight="1" spans="1:4">
      <c r="A2574" s="8" t="s">
        <v>38</v>
      </c>
      <c r="B2574" s="8" t="s">
        <v>25</v>
      </c>
      <c r="C2574" s="8" t="str">
        <f>"20190108621"</f>
        <v>20190108621</v>
      </c>
      <c r="D2574" s="9">
        <v>66</v>
      </c>
    </row>
    <row r="2575" ht="21.95" customHeight="1" spans="1:4">
      <c r="A2575" s="8" t="s">
        <v>38</v>
      </c>
      <c r="B2575" s="8" t="s">
        <v>25</v>
      </c>
      <c r="C2575" s="8" t="str">
        <f>"20190108622"</f>
        <v>20190108622</v>
      </c>
      <c r="D2575" s="9">
        <v>69</v>
      </c>
    </row>
    <row r="2576" ht="21.95" customHeight="1" spans="1:4">
      <c r="A2576" s="8" t="s">
        <v>38</v>
      </c>
      <c r="B2576" s="8" t="s">
        <v>25</v>
      </c>
      <c r="C2576" s="8" t="str">
        <f>"20190108623"</f>
        <v>20190108623</v>
      </c>
      <c r="D2576" s="9">
        <v>61.5</v>
      </c>
    </row>
    <row r="2577" ht="21.95" customHeight="1" spans="1:4">
      <c r="A2577" s="8" t="s">
        <v>38</v>
      </c>
      <c r="B2577" s="8" t="s">
        <v>25</v>
      </c>
      <c r="C2577" s="8" t="str">
        <f>"20190108624"</f>
        <v>20190108624</v>
      </c>
      <c r="D2577" s="9">
        <v>54</v>
      </c>
    </row>
    <row r="2578" ht="21.95" customHeight="1" spans="1:4">
      <c r="A2578" s="8" t="s">
        <v>38</v>
      </c>
      <c r="B2578" s="8" t="s">
        <v>25</v>
      </c>
      <c r="C2578" s="8" t="str">
        <f>"20190108625"</f>
        <v>20190108625</v>
      </c>
      <c r="D2578" s="9">
        <v>59.5</v>
      </c>
    </row>
    <row r="2579" ht="21.95" customHeight="1" spans="1:4">
      <c r="A2579" s="8" t="s">
        <v>38</v>
      </c>
      <c r="B2579" s="8" t="s">
        <v>25</v>
      </c>
      <c r="C2579" s="8" t="str">
        <f>"20190108626"</f>
        <v>20190108626</v>
      </c>
      <c r="D2579" s="9">
        <v>69</v>
      </c>
    </row>
    <row r="2580" ht="21.95" customHeight="1" spans="1:4">
      <c r="A2580" s="8" t="s">
        <v>38</v>
      </c>
      <c r="B2580" s="8" t="s">
        <v>25</v>
      </c>
      <c r="C2580" s="8" t="str">
        <f>"20190108627"</f>
        <v>20190108627</v>
      </c>
      <c r="D2580" s="9">
        <v>66</v>
      </c>
    </row>
    <row r="2581" ht="21.95" customHeight="1" spans="1:4">
      <c r="A2581" s="8" t="s">
        <v>38</v>
      </c>
      <c r="B2581" s="8" t="s">
        <v>25</v>
      </c>
      <c r="C2581" s="8" t="str">
        <f>"20190108628"</f>
        <v>20190108628</v>
      </c>
      <c r="D2581" s="9" t="s">
        <v>10</v>
      </c>
    </row>
    <row r="2582" ht="21.95" customHeight="1" spans="1:4">
      <c r="A2582" s="8" t="s">
        <v>38</v>
      </c>
      <c r="B2582" s="8" t="s">
        <v>25</v>
      </c>
      <c r="C2582" s="8" t="str">
        <f>"20190108629"</f>
        <v>20190108629</v>
      </c>
      <c r="D2582" s="9">
        <v>65.5</v>
      </c>
    </row>
    <row r="2583" ht="21.95" customHeight="1" spans="1:4">
      <c r="A2583" s="8" t="s">
        <v>38</v>
      </c>
      <c r="B2583" s="8" t="s">
        <v>25</v>
      </c>
      <c r="C2583" s="8" t="str">
        <f>"20190108630"</f>
        <v>20190108630</v>
      </c>
      <c r="D2583" s="9">
        <v>63.5</v>
      </c>
    </row>
    <row r="2584" ht="21.95" customHeight="1" spans="1:4">
      <c r="A2584" s="8" t="s">
        <v>38</v>
      </c>
      <c r="B2584" s="8" t="s">
        <v>25</v>
      </c>
      <c r="C2584" s="8" t="str">
        <f>"20190108701"</f>
        <v>20190108701</v>
      </c>
      <c r="D2584" s="9">
        <v>70.5</v>
      </c>
    </row>
    <row r="2585" ht="21.95" customHeight="1" spans="1:4">
      <c r="A2585" s="8" t="s">
        <v>38</v>
      </c>
      <c r="B2585" s="8" t="s">
        <v>25</v>
      </c>
      <c r="C2585" s="8" t="str">
        <f>"20190108702"</f>
        <v>20190108702</v>
      </c>
      <c r="D2585" s="9" t="s">
        <v>10</v>
      </c>
    </row>
    <row r="2586" ht="21.95" customHeight="1" spans="1:4">
      <c r="A2586" s="8" t="s">
        <v>38</v>
      </c>
      <c r="B2586" s="8" t="s">
        <v>25</v>
      </c>
      <c r="C2586" s="8" t="str">
        <f>"20190108703"</f>
        <v>20190108703</v>
      </c>
      <c r="D2586" s="9">
        <v>70</v>
      </c>
    </row>
    <row r="2587" ht="21.95" customHeight="1" spans="1:4">
      <c r="A2587" s="8" t="s">
        <v>38</v>
      </c>
      <c r="B2587" s="8" t="s">
        <v>25</v>
      </c>
      <c r="C2587" s="8" t="str">
        <f>"20190108704"</f>
        <v>20190108704</v>
      </c>
      <c r="D2587" s="9">
        <v>57</v>
      </c>
    </row>
    <row r="2588" ht="21.95" customHeight="1" spans="1:4">
      <c r="A2588" s="8" t="s">
        <v>38</v>
      </c>
      <c r="B2588" s="8" t="s">
        <v>25</v>
      </c>
      <c r="C2588" s="8" t="str">
        <f>"20190108705"</f>
        <v>20190108705</v>
      </c>
      <c r="D2588" s="9" t="s">
        <v>10</v>
      </c>
    </row>
    <row r="2589" ht="21.95" customHeight="1" spans="1:4">
      <c r="A2589" s="8" t="s">
        <v>38</v>
      </c>
      <c r="B2589" s="8" t="s">
        <v>25</v>
      </c>
      <c r="C2589" s="8" t="str">
        <f>"20190108706"</f>
        <v>20190108706</v>
      </c>
      <c r="D2589" s="9">
        <v>59.5</v>
      </c>
    </row>
    <row r="2590" ht="21.95" customHeight="1" spans="1:4">
      <c r="A2590" s="8" t="s">
        <v>38</v>
      </c>
      <c r="B2590" s="8" t="s">
        <v>25</v>
      </c>
      <c r="C2590" s="8" t="str">
        <f>"20190108707"</f>
        <v>20190108707</v>
      </c>
      <c r="D2590" s="9">
        <v>62.5</v>
      </c>
    </row>
    <row r="2591" ht="21.95" customHeight="1" spans="1:4">
      <c r="A2591" s="8" t="s">
        <v>38</v>
      </c>
      <c r="B2591" s="8" t="s">
        <v>25</v>
      </c>
      <c r="C2591" s="8" t="str">
        <f>"20190108708"</f>
        <v>20190108708</v>
      </c>
      <c r="D2591" s="9">
        <v>60.5</v>
      </c>
    </row>
    <row r="2592" ht="21.95" customHeight="1" spans="1:4">
      <c r="A2592" s="8" t="s">
        <v>38</v>
      </c>
      <c r="B2592" s="8" t="s">
        <v>25</v>
      </c>
      <c r="C2592" s="8" t="str">
        <f>"20190108709"</f>
        <v>20190108709</v>
      </c>
      <c r="D2592" s="9">
        <v>67.5</v>
      </c>
    </row>
    <row r="2593" ht="21.95" customHeight="1" spans="1:4">
      <c r="A2593" s="8" t="s">
        <v>38</v>
      </c>
      <c r="B2593" s="8" t="s">
        <v>25</v>
      </c>
      <c r="C2593" s="8" t="str">
        <f>"20190108710"</f>
        <v>20190108710</v>
      </c>
      <c r="D2593" s="9" t="s">
        <v>10</v>
      </c>
    </row>
    <row r="2594" ht="21.95" customHeight="1" spans="1:4">
      <c r="A2594" s="8" t="s">
        <v>38</v>
      </c>
      <c r="B2594" s="8" t="s">
        <v>25</v>
      </c>
      <c r="C2594" s="8" t="str">
        <f>"20190108711"</f>
        <v>20190108711</v>
      </c>
      <c r="D2594" s="9">
        <v>63</v>
      </c>
    </row>
    <row r="2595" ht="21.95" customHeight="1" spans="1:4">
      <c r="A2595" s="8" t="s">
        <v>38</v>
      </c>
      <c r="B2595" s="8" t="s">
        <v>25</v>
      </c>
      <c r="C2595" s="8" t="str">
        <f>"20190108712"</f>
        <v>20190108712</v>
      </c>
      <c r="D2595" s="9">
        <v>61.5</v>
      </c>
    </row>
    <row r="2596" ht="21.95" customHeight="1" spans="1:4">
      <c r="A2596" s="8" t="s">
        <v>38</v>
      </c>
      <c r="B2596" s="8" t="s">
        <v>25</v>
      </c>
      <c r="C2596" s="8" t="str">
        <f>"20190108713"</f>
        <v>20190108713</v>
      </c>
      <c r="D2596" s="9">
        <v>64.5</v>
      </c>
    </row>
    <row r="2597" ht="21.95" customHeight="1" spans="1:4">
      <c r="A2597" s="8" t="s">
        <v>38</v>
      </c>
      <c r="B2597" s="8" t="s">
        <v>25</v>
      </c>
      <c r="C2597" s="8" t="str">
        <f>"20190108714"</f>
        <v>20190108714</v>
      </c>
      <c r="D2597" s="9" t="s">
        <v>10</v>
      </c>
    </row>
    <row r="2598" ht="21.95" customHeight="1" spans="1:4">
      <c r="A2598" s="8" t="s">
        <v>38</v>
      </c>
      <c r="B2598" s="8" t="s">
        <v>25</v>
      </c>
      <c r="C2598" s="8" t="str">
        <f>"20190108715"</f>
        <v>20190108715</v>
      </c>
      <c r="D2598" s="9">
        <v>65</v>
      </c>
    </row>
    <row r="2599" ht="21.95" customHeight="1" spans="1:4">
      <c r="A2599" s="8" t="s">
        <v>38</v>
      </c>
      <c r="B2599" s="8" t="s">
        <v>25</v>
      </c>
      <c r="C2599" s="8" t="str">
        <f>"20190108716"</f>
        <v>20190108716</v>
      </c>
      <c r="D2599" s="9">
        <v>69.5</v>
      </c>
    </row>
    <row r="2600" ht="21.95" customHeight="1" spans="1:4">
      <c r="A2600" s="8" t="s">
        <v>38</v>
      </c>
      <c r="B2600" s="8" t="s">
        <v>25</v>
      </c>
      <c r="C2600" s="8" t="str">
        <f>"20190108717"</f>
        <v>20190108717</v>
      </c>
      <c r="D2600" s="9">
        <v>67.5</v>
      </c>
    </row>
    <row r="2601" ht="21.95" customHeight="1" spans="1:4">
      <c r="A2601" s="8" t="s">
        <v>38</v>
      </c>
      <c r="B2601" s="8" t="s">
        <v>25</v>
      </c>
      <c r="C2601" s="8" t="str">
        <f>"20190108718"</f>
        <v>20190108718</v>
      </c>
      <c r="D2601" s="9" t="s">
        <v>10</v>
      </c>
    </row>
    <row r="2602" ht="21.95" customHeight="1" spans="1:4">
      <c r="A2602" s="8" t="s">
        <v>38</v>
      </c>
      <c r="B2602" s="8" t="s">
        <v>25</v>
      </c>
      <c r="C2602" s="8" t="str">
        <f>"20190108719"</f>
        <v>20190108719</v>
      </c>
      <c r="D2602" s="9">
        <v>69.5</v>
      </c>
    </row>
    <row r="2603" ht="21.95" customHeight="1" spans="1:4">
      <c r="A2603" s="8" t="s">
        <v>38</v>
      </c>
      <c r="B2603" s="8" t="s">
        <v>25</v>
      </c>
      <c r="C2603" s="8" t="str">
        <f>"20190108720"</f>
        <v>20190108720</v>
      </c>
      <c r="D2603" s="9">
        <v>70</v>
      </c>
    </row>
    <row r="2604" ht="21.95" customHeight="1" spans="1:4">
      <c r="A2604" s="8" t="s">
        <v>38</v>
      </c>
      <c r="B2604" s="8" t="s">
        <v>25</v>
      </c>
      <c r="C2604" s="8" t="str">
        <f>"20190108721"</f>
        <v>20190108721</v>
      </c>
      <c r="D2604" s="9">
        <v>68</v>
      </c>
    </row>
    <row r="2605" ht="21.95" customHeight="1" spans="1:4">
      <c r="A2605" s="8" t="s">
        <v>38</v>
      </c>
      <c r="B2605" s="8" t="s">
        <v>25</v>
      </c>
      <c r="C2605" s="8" t="str">
        <f>"20190108722"</f>
        <v>20190108722</v>
      </c>
      <c r="D2605" s="9">
        <v>60.5</v>
      </c>
    </row>
    <row r="2606" ht="21.95" customHeight="1" spans="1:4">
      <c r="A2606" s="8" t="s">
        <v>38</v>
      </c>
      <c r="B2606" s="8" t="s">
        <v>25</v>
      </c>
      <c r="C2606" s="8" t="str">
        <f>"20190108723"</f>
        <v>20190108723</v>
      </c>
      <c r="D2606" s="9">
        <v>60.5</v>
      </c>
    </row>
    <row r="2607" ht="21.95" customHeight="1" spans="1:4">
      <c r="A2607" s="8" t="s">
        <v>38</v>
      </c>
      <c r="B2607" s="8" t="s">
        <v>25</v>
      </c>
      <c r="C2607" s="8" t="str">
        <f>"20190108724"</f>
        <v>20190108724</v>
      </c>
      <c r="D2607" s="9">
        <v>69</v>
      </c>
    </row>
    <row r="2608" ht="21.95" customHeight="1" spans="1:4">
      <c r="A2608" s="8" t="s">
        <v>38</v>
      </c>
      <c r="B2608" s="8" t="s">
        <v>25</v>
      </c>
      <c r="C2608" s="8" t="str">
        <f>"20190108725"</f>
        <v>20190108725</v>
      </c>
      <c r="D2608" s="9">
        <v>62</v>
      </c>
    </row>
    <row r="2609" ht="21.95" customHeight="1" spans="1:4">
      <c r="A2609" s="8" t="s">
        <v>38</v>
      </c>
      <c r="B2609" s="8" t="s">
        <v>25</v>
      </c>
      <c r="C2609" s="8" t="str">
        <f>"20190108726"</f>
        <v>20190108726</v>
      </c>
      <c r="D2609" s="9">
        <v>68</v>
      </c>
    </row>
    <row r="2610" ht="21.95" customHeight="1" spans="1:4">
      <c r="A2610" s="8" t="s">
        <v>38</v>
      </c>
      <c r="B2610" s="8" t="s">
        <v>25</v>
      </c>
      <c r="C2610" s="8" t="str">
        <f>"20190108727"</f>
        <v>20190108727</v>
      </c>
      <c r="D2610" s="9" t="s">
        <v>10</v>
      </c>
    </row>
    <row r="2611" ht="21.95" customHeight="1" spans="1:4">
      <c r="A2611" s="8" t="s">
        <v>38</v>
      </c>
      <c r="B2611" s="8" t="s">
        <v>25</v>
      </c>
      <c r="C2611" s="8" t="str">
        <f>"20190108728"</f>
        <v>20190108728</v>
      </c>
      <c r="D2611" s="9">
        <v>66.5</v>
      </c>
    </row>
    <row r="2612" ht="21.95" customHeight="1" spans="1:4">
      <c r="A2612" s="8" t="s">
        <v>38</v>
      </c>
      <c r="B2612" s="8" t="s">
        <v>25</v>
      </c>
      <c r="C2612" s="8" t="str">
        <f>"20190108729"</f>
        <v>20190108729</v>
      </c>
      <c r="D2612" s="9">
        <v>65</v>
      </c>
    </row>
    <row r="2613" ht="21.95" customHeight="1" spans="1:4">
      <c r="A2613" s="8" t="s">
        <v>38</v>
      </c>
      <c r="B2613" s="8" t="s">
        <v>25</v>
      </c>
      <c r="C2613" s="8" t="str">
        <f>"20190108730"</f>
        <v>20190108730</v>
      </c>
      <c r="D2613" s="9">
        <v>61.5</v>
      </c>
    </row>
    <row r="2614" ht="21.95" customHeight="1" spans="1:4">
      <c r="A2614" s="8" t="s">
        <v>38</v>
      </c>
      <c r="B2614" s="8" t="s">
        <v>25</v>
      </c>
      <c r="C2614" s="8" t="str">
        <f>"20190108801"</f>
        <v>20190108801</v>
      </c>
      <c r="D2614" s="9">
        <v>69</v>
      </c>
    </row>
    <row r="2615" ht="21.95" customHeight="1" spans="1:4">
      <c r="A2615" s="8" t="s">
        <v>38</v>
      </c>
      <c r="B2615" s="8" t="s">
        <v>25</v>
      </c>
      <c r="C2615" s="8" t="str">
        <f>"20190108802"</f>
        <v>20190108802</v>
      </c>
      <c r="D2615" s="9">
        <v>71</v>
      </c>
    </row>
    <row r="2616" ht="21.95" customHeight="1" spans="1:4">
      <c r="A2616" s="8" t="s">
        <v>38</v>
      </c>
      <c r="B2616" s="8" t="s">
        <v>25</v>
      </c>
      <c r="C2616" s="8" t="str">
        <f>"20190108803"</f>
        <v>20190108803</v>
      </c>
      <c r="D2616" s="9" t="s">
        <v>10</v>
      </c>
    </row>
    <row r="2617" ht="21.95" customHeight="1" spans="1:4">
      <c r="A2617" s="8" t="s">
        <v>38</v>
      </c>
      <c r="B2617" s="8" t="s">
        <v>25</v>
      </c>
      <c r="C2617" s="8" t="str">
        <f>"20190108804"</f>
        <v>20190108804</v>
      </c>
      <c r="D2617" s="9">
        <v>64</v>
      </c>
    </row>
    <row r="2618" ht="21.95" customHeight="1" spans="1:4">
      <c r="A2618" s="8" t="s">
        <v>38</v>
      </c>
      <c r="B2618" s="8" t="s">
        <v>25</v>
      </c>
      <c r="C2618" s="8" t="str">
        <f>"20190108805"</f>
        <v>20190108805</v>
      </c>
      <c r="D2618" s="9">
        <v>54.5</v>
      </c>
    </row>
    <row r="2619" ht="21.95" customHeight="1" spans="1:4">
      <c r="A2619" s="8" t="s">
        <v>38</v>
      </c>
      <c r="B2619" s="8" t="s">
        <v>25</v>
      </c>
      <c r="C2619" s="8" t="str">
        <f>"20190108806"</f>
        <v>20190108806</v>
      </c>
      <c r="D2619" s="9" t="s">
        <v>10</v>
      </c>
    </row>
    <row r="2620" ht="21.95" customHeight="1" spans="1:4">
      <c r="A2620" s="8" t="s">
        <v>38</v>
      </c>
      <c r="B2620" s="8" t="s">
        <v>25</v>
      </c>
      <c r="C2620" s="8" t="str">
        <f>"20190108807"</f>
        <v>20190108807</v>
      </c>
      <c r="D2620" s="9">
        <v>71.5</v>
      </c>
    </row>
    <row r="2621" ht="21.95" customHeight="1" spans="1:4">
      <c r="A2621" s="8" t="s">
        <v>38</v>
      </c>
      <c r="B2621" s="8" t="s">
        <v>25</v>
      </c>
      <c r="C2621" s="8" t="str">
        <f>"20190108808"</f>
        <v>20190108808</v>
      </c>
      <c r="D2621" s="9">
        <v>60.5</v>
      </c>
    </row>
    <row r="2622" ht="21.95" customHeight="1" spans="1:4">
      <c r="A2622" s="8" t="s">
        <v>38</v>
      </c>
      <c r="B2622" s="8" t="s">
        <v>25</v>
      </c>
      <c r="C2622" s="8" t="str">
        <f>"20190108809"</f>
        <v>20190108809</v>
      </c>
      <c r="D2622" s="9" t="s">
        <v>10</v>
      </c>
    </row>
    <row r="2623" ht="21.95" customHeight="1" spans="1:4">
      <c r="A2623" s="8" t="s">
        <v>38</v>
      </c>
      <c r="B2623" s="8" t="s">
        <v>25</v>
      </c>
      <c r="C2623" s="8" t="str">
        <f>"20190108810"</f>
        <v>20190108810</v>
      </c>
      <c r="D2623" s="9">
        <v>58.5</v>
      </c>
    </row>
    <row r="2624" ht="21.95" customHeight="1" spans="1:4">
      <c r="A2624" s="8" t="s">
        <v>38</v>
      </c>
      <c r="B2624" s="8" t="s">
        <v>25</v>
      </c>
      <c r="C2624" s="8" t="str">
        <f>"20190108811"</f>
        <v>20190108811</v>
      </c>
      <c r="D2624" s="9" t="s">
        <v>10</v>
      </c>
    </row>
    <row r="2625" ht="21.95" customHeight="1" spans="1:4">
      <c r="A2625" s="8" t="s">
        <v>39</v>
      </c>
      <c r="B2625" s="8" t="s">
        <v>25</v>
      </c>
      <c r="C2625" s="8" t="str">
        <f>"20190108812"</f>
        <v>20190108812</v>
      </c>
      <c r="D2625" s="9" t="s">
        <v>10</v>
      </c>
    </row>
    <row r="2626" ht="21.95" customHeight="1" spans="1:5">
      <c r="A2626" s="8" t="s">
        <v>39</v>
      </c>
      <c r="B2626" s="8" t="s">
        <v>25</v>
      </c>
      <c r="C2626" s="8" t="str">
        <f>"20190108813"</f>
        <v>20190108813</v>
      </c>
      <c r="D2626" s="9">
        <v>65</v>
      </c>
      <c r="E2626" s="2" t="s">
        <v>9</v>
      </c>
    </row>
    <row r="2627" ht="21.95" customHeight="1" spans="1:5">
      <c r="A2627" s="8" t="s">
        <v>39</v>
      </c>
      <c r="B2627" s="8" t="s">
        <v>25</v>
      </c>
      <c r="C2627" s="8" t="str">
        <f>"20190108814"</f>
        <v>20190108814</v>
      </c>
      <c r="D2627" s="9" t="s">
        <v>10</v>
      </c>
      <c r="E2627" s="10"/>
    </row>
    <row r="2628" ht="21.95" customHeight="1" spans="1:4">
      <c r="A2628" s="8" t="s">
        <v>40</v>
      </c>
      <c r="B2628" s="8" t="s">
        <v>25</v>
      </c>
      <c r="C2628" s="8" t="str">
        <f>"20190108815"</f>
        <v>20190108815</v>
      </c>
      <c r="D2628" s="9">
        <v>69.5</v>
      </c>
    </row>
    <row r="2629" ht="21.95" customHeight="1" spans="1:4">
      <c r="A2629" s="8" t="s">
        <v>40</v>
      </c>
      <c r="B2629" s="8" t="s">
        <v>25</v>
      </c>
      <c r="C2629" s="8" t="str">
        <f>"20190108816"</f>
        <v>20190108816</v>
      </c>
      <c r="D2629" s="9">
        <v>62</v>
      </c>
    </row>
    <row r="2630" ht="21.95" customHeight="1" spans="1:5">
      <c r="A2630" s="8" t="s">
        <v>40</v>
      </c>
      <c r="B2630" s="8" t="s">
        <v>25</v>
      </c>
      <c r="C2630" s="8" t="str">
        <f>"20190108817"</f>
        <v>20190108817</v>
      </c>
      <c r="D2630" s="9">
        <v>71.5</v>
      </c>
      <c r="E2630" s="2" t="s">
        <v>9</v>
      </c>
    </row>
    <row r="2631" ht="21.95" customHeight="1" spans="1:4">
      <c r="A2631" s="8" t="s">
        <v>40</v>
      </c>
      <c r="B2631" s="8" t="s">
        <v>25</v>
      </c>
      <c r="C2631" s="8" t="str">
        <f>"20190108818"</f>
        <v>20190108818</v>
      </c>
      <c r="D2631" s="9">
        <v>67</v>
      </c>
    </row>
    <row r="2632" ht="21.95" customHeight="1" spans="1:4">
      <c r="A2632" s="8" t="s">
        <v>40</v>
      </c>
      <c r="B2632" s="8" t="s">
        <v>25</v>
      </c>
      <c r="C2632" s="8" t="str">
        <f>"20190108819"</f>
        <v>20190108819</v>
      </c>
      <c r="D2632" s="9">
        <v>66.5</v>
      </c>
    </row>
    <row r="2633" ht="21.95" customHeight="1" spans="1:4">
      <c r="A2633" s="8" t="s">
        <v>40</v>
      </c>
      <c r="B2633" s="8" t="s">
        <v>25</v>
      </c>
      <c r="C2633" s="8" t="str">
        <f>"20190108820"</f>
        <v>20190108820</v>
      </c>
      <c r="D2633" s="9" t="s">
        <v>10</v>
      </c>
    </row>
    <row r="2634" ht="21.95" customHeight="1" spans="1:4">
      <c r="A2634" s="8" t="s">
        <v>40</v>
      </c>
      <c r="B2634" s="8" t="s">
        <v>25</v>
      </c>
      <c r="C2634" s="8" t="str">
        <f>"20190108821"</f>
        <v>20190108821</v>
      </c>
      <c r="D2634" s="9">
        <v>62.5</v>
      </c>
    </row>
    <row r="2635" ht="21.95" customHeight="1" spans="1:5">
      <c r="A2635" s="8" t="s">
        <v>40</v>
      </c>
      <c r="B2635" s="8" t="s">
        <v>25</v>
      </c>
      <c r="C2635" s="8" t="str">
        <f>"20190108822"</f>
        <v>20190108822</v>
      </c>
      <c r="D2635" s="9" t="s">
        <v>10</v>
      </c>
      <c r="E2635" s="10"/>
    </row>
    <row r="2636" ht="21.95" customHeight="1" spans="1:5">
      <c r="A2636" s="8" t="s">
        <v>40</v>
      </c>
      <c r="B2636" s="8" t="s">
        <v>25</v>
      </c>
      <c r="C2636" s="8" t="str">
        <f>"20190108823"</f>
        <v>20190108823</v>
      </c>
      <c r="D2636" s="9">
        <v>59.5</v>
      </c>
      <c r="E2636" s="10"/>
    </row>
    <row r="2637" ht="21.95" customHeight="1" spans="1:5">
      <c r="A2637" s="8" t="s">
        <v>40</v>
      </c>
      <c r="B2637" s="8" t="s">
        <v>25</v>
      </c>
      <c r="C2637" s="8" t="str">
        <f>"20190108824"</f>
        <v>20190108824</v>
      </c>
      <c r="D2637" s="9" t="s">
        <v>10</v>
      </c>
      <c r="E2637" s="10"/>
    </row>
    <row r="2638" ht="21.95" customHeight="1" spans="1:4">
      <c r="A2638" s="8" t="s">
        <v>40</v>
      </c>
      <c r="B2638" s="8" t="s">
        <v>25</v>
      </c>
      <c r="C2638" s="8" t="str">
        <f>"20190108825"</f>
        <v>20190108825</v>
      </c>
      <c r="D2638" s="9">
        <v>65</v>
      </c>
    </row>
    <row r="2639" ht="21.95" customHeight="1" spans="1:4">
      <c r="A2639" s="8" t="s">
        <v>40</v>
      </c>
      <c r="B2639" s="8" t="s">
        <v>25</v>
      </c>
      <c r="C2639" s="8" t="str">
        <f>"20190108826"</f>
        <v>20190108826</v>
      </c>
      <c r="D2639" s="9">
        <v>61.5</v>
      </c>
    </row>
    <row r="2640" ht="21.95" customHeight="1" spans="1:4">
      <c r="A2640" s="8" t="s">
        <v>40</v>
      </c>
      <c r="B2640" s="8" t="s">
        <v>25</v>
      </c>
      <c r="C2640" s="8" t="str">
        <f>"20190108827"</f>
        <v>20190108827</v>
      </c>
      <c r="D2640" s="9">
        <v>67.5</v>
      </c>
    </row>
    <row r="2641" ht="21.95" customHeight="1" spans="1:4">
      <c r="A2641" s="8" t="s">
        <v>40</v>
      </c>
      <c r="B2641" s="8" t="s">
        <v>25</v>
      </c>
      <c r="C2641" s="8" t="str">
        <f>"20190108828"</f>
        <v>20190108828</v>
      </c>
      <c r="D2641" s="9">
        <v>65</v>
      </c>
    </row>
    <row r="2642" ht="21.95" customHeight="1" spans="1:4">
      <c r="A2642" s="8" t="s">
        <v>40</v>
      </c>
      <c r="B2642" s="8" t="s">
        <v>25</v>
      </c>
      <c r="C2642" s="8" t="str">
        <f>"20190108829"</f>
        <v>20190108829</v>
      </c>
      <c r="D2642" s="9">
        <v>69</v>
      </c>
    </row>
    <row r="2643" ht="21.95" customHeight="1" spans="1:4">
      <c r="A2643" s="8" t="s">
        <v>40</v>
      </c>
      <c r="B2643" s="8" t="s">
        <v>25</v>
      </c>
      <c r="C2643" s="8" t="str">
        <f>"20190108830"</f>
        <v>20190108830</v>
      </c>
      <c r="D2643" s="9">
        <v>70.5</v>
      </c>
    </row>
    <row r="2644" ht="21.95" customHeight="1" spans="1:4">
      <c r="A2644" s="8" t="s">
        <v>40</v>
      </c>
      <c r="B2644" s="8" t="s">
        <v>25</v>
      </c>
      <c r="C2644" s="8" t="str">
        <f>"20190108901"</f>
        <v>20190108901</v>
      </c>
      <c r="D2644" s="9">
        <v>59.5</v>
      </c>
    </row>
    <row r="2645" ht="21.95" customHeight="1" spans="1:4">
      <c r="A2645" s="8" t="s">
        <v>40</v>
      </c>
      <c r="B2645" s="8" t="s">
        <v>25</v>
      </c>
      <c r="C2645" s="8" t="str">
        <f>"20190108902"</f>
        <v>20190108902</v>
      </c>
      <c r="D2645" s="9">
        <v>59</v>
      </c>
    </row>
    <row r="2646" ht="21.95" customHeight="1" spans="1:4">
      <c r="A2646" s="8" t="s">
        <v>40</v>
      </c>
      <c r="B2646" s="8" t="s">
        <v>25</v>
      </c>
      <c r="C2646" s="8" t="str">
        <f>"20190108903"</f>
        <v>20190108903</v>
      </c>
      <c r="D2646" s="9">
        <v>64.5</v>
      </c>
    </row>
    <row r="2647" ht="21.95" customHeight="1" spans="1:4">
      <c r="A2647" s="8" t="s">
        <v>40</v>
      </c>
      <c r="B2647" s="8" t="s">
        <v>25</v>
      </c>
      <c r="C2647" s="8" t="str">
        <f>"20190108904"</f>
        <v>20190108904</v>
      </c>
      <c r="D2647" s="9">
        <v>58</v>
      </c>
    </row>
    <row r="2648" ht="21.95" customHeight="1" spans="1:4">
      <c r="A2648" s="8" t="s">
        <v>40</v>
      </c>
      <c r="B2648" s="8" t="s">
        <v>25</v>
      </c>
      <c r="C2648" s="8" t="str">
        <f>"20190108905"</f>
        <v>20190108905</v>
      </c>
      <c r="D2648" s="9" t="s">
        <v>10</v>
      </c>
    </row>
    <row r="2649" ht="21.95" customHeight="1" spans="1:4">
      <c r="A2649" s="8" t="s">
        <v>40</v>
      </c>
      <c r="B2649" s="8" t="s">
        <v>25</v>
      </c>
      <c r="C2649" s="8" t="str">
        <f>"20190108906"</f>
        <v>20190108906</v>
      </c>
      <c r="D2649" s="9" t="s">
        <v>10</v>
      </c>
    </row>
    <row r="2650" ht="21.95" customHeight="1" spans="1:4">
      <c r="A2650" s="8" t="s">
        <v>40</v>
      </c>
      <c r="B2650" s="8" t="s">
        <v>25</v>
      </c>
      <c r="C2650" s="8" t="str">
        <f>"20190108907"</f>
        <v>20190108907</v>
      </c>
      <c r="D2650" s="9">
        <v>66</v>
      </c>
    </row>
    <row r="2651" ht="21.95" customHeight="1" spans="1:4">
      <c r="A2651" s="8" t="s">
        <v>40</v>
      </c>
      <c r="B2651" s="8" t="s">
        <v>25</v>
      </c>
      <c r="C2651" s="8" t="str">
        <f>"20190108908"</f>
        <v>20190108908</v>
      </c>
      <c r="D2651" s="9">
        <v>62</v>
      </c>
    </row>
    <row r="2652" ht="21.95" customHeight="1" spans="1:5">
      <c r="A2652" s="8" t="s">
        <v>40</v>
      </c>
      <c r="B2652" s="8" t="s">
        <v>25</v>
      </c>
      <c r="C2652" s="8" t="str">
        <f>"20190108909"</f>
        <v>20190108909</v>
      </c>
      <c r="D2652" s="9">
        <v>71.5</v>
      </c>
      <c r="E2652" s="2" t="s">
        <v>9</v>
      </c>
    </row>
    <row r="2653" ht="21.95" customHeight="1" spans="1:4">
      <c r="A2653" s="8" t="s">
        <v>40</v>
      </c>
      <c r="B2653" s="8" t="s">
        <v>25</v>
      </c>
      <c r="C2653" s="8" t="str">
        <f>"20190108910"</f>
        <v>20190108910</v>
      </c>
      <c r="D2653" s="9">
        <v>66.5</v>
      </c>
    </row>
    <row r="2654" ht="21.95" customHeight="1" spans="1:4">
      <c r="A2654" s="8" t="s">
        <v>40</v>
      </c>
      <c r="B2654" s="8" t="s">
        <v>25</v>
      </c>
      <c r="C2654" s="8" t="str">
        <f>"20190108911"</f>
        <v>20190108911</v>
      </c>
      <c r="D2654" s="9">
        <v>56</v>
      </c>
    </row>
    <row r="2655" ht="21.95" customHeight="1" spans="1:4">
      <c r="A2655" s="8" t="s">
        <v>40</v>
      </c>
      <c r="B2655" s="8" t="s">
        <v>25</v>
      </c>
      <c r="C2655" s="8" t="str">
        <f>"20190108912"</f>
        <v>20190108912</v>
      </c>
      <c r="D2655" s="9">
        <v>63</v>
      </c>
    </row>
    <row r="2656" ht="21.95" customHeight="1" spans="1:4">
      <c r="A2656" s="8" t="s">
        <v>40</v>
      </c>
      <c r="B2656" s="8" t="s">
        <v>25</v>
      </c>
      <c r="C2656" s="8" t="str">
        <f>"20190108913"</f>
        <v>20190108913</v>
      </c>
      <c r="D2656" s="9">
        <v>70.5</v>
      </c>
    </row>
    <row r="2657" ht="21.95" customHeight="1" spans="1:4">
      <c r="A2657" s="8" t="s">
        <v>40</v>
      </c>
      <c r="B2657" s="8" t="s">
        <v>25</v>
      </c>
      <c r="C2657" s="8" t="str">
        <f>"20190108914"</f>
        <v>20190108914</v>
      </c>
      <c r="D2657" s="9">
        <v>65</v>
      </c>
    </row>
    <row r="2658" ht="21.95" customHeight="1" spans="1:4">
      <c r="A2658" s="8" t="s">
        <v>40</v>
      </c>
      <c r="B2658" s="8" t="s">
        <v>25</v>
      </c>
      <c r="C2658" s="8" t="str">
        <f>"20190108915"</f>
        <v>20190108915</v>
      </c>
      <c r="D2658" s="9">
        <v>60.5</v>
      </c>
    </row>
    <row r="2659" ht="21.95" customHeight="1" spans="1:4">
      <c r="A2659" s="8" t="s">
        <v>40</v>
      </c>
      <c r="B2659" s="8" t="s">
        <v>25</v>
      </c>
      <c r="C2659" s="8" t="str">
        <f>"20190108916"</f>
        <v>20190108916</v>
      </c>
      <c r="D2659" s="9" t="s">
        <v>10</v>
      </c>
    </row>
    <row r="2660" ht="21.95" customHeight="1" spans="1:5">
      <c r="A2660" s="8" t="s">
        <v>40</v>
      </c>
      <c r="B2660" s="8" t="s">
        <v>25</v>
      </c>
      <c r="C2660" s="8" t="str">
        <f>"20190108917"</f>
        <v>20190108917</v>
      </c>
      <c r="D2660" s="9">
        <v>71.5</v>
      </c>
      <c r="E2660" s="2" t="s">
        <v>9</v>
      </c>
    </row>
    <row r="2661" ht="21.95" customHeight="1" spans="1:4">
      <c r="A2661" s="8" t="s">
        <v>40</v>
      </c>
      <c r="B2661" s="8" t="s">
        <v>25</v>
      </c>
      <c r="C2661" s="8" t="str">
        <f>"20190108918"</f>
        <v>20190108918</v>
      </c>
      <c r="D2661" s="9" t="s">
        <v>10</v>
      </c>
    </row>
    <row r="2662" ht="21.95" customHeight="1" spans="1:4">
      <c r="A2662" s="8" t="s">
        <v>40</v>
      </c>
      <c r="B2662" s="8" t="s">
        <v>25</v>
      </c>
      <c r="C2662" s="8" t="str">
        <f>"20190108919"</f>
        <v>20190108919</v>
      </c>
      <c r="D2662" s="9">
        <v>68</v>
      </c>
    </row>
    <row r="2663" ht="21.95" customHeight="1" spans="1:4">
      <c r="A2663" s="8" t="s">
        <v>40</v>
      </c>
      <c r="B2663" s="8" t="s">
        <v>25</v>
      </c>
      <c r="C2663" s="8" t="str">
        <f>"20190108920"</f>
        <v>20190108920</v>
      </c>
      <c r="D2663" s="9">
        <v>61</v>
      </c>
    </row>
    <row r="2664" ht="21.95" customHeight="1" spans="1:4">
      <c r="A2664" s="8" t="s">
        <v>40</v>
      </c>
      <c r="B2664" s="8" t="s">
        <v>25</v>
      </c>
      <c r="C2664" s="8" t="str">
        <f>"20190108921"</f>
        <v>20190108921</v>
      </c>
      <c r="D2664" s="9">
        <v>58</v>
      </c>
    </row>
    <row r="2665" ht="21.95" customHeight="1" spans="1:4">
      <c r="A2665" s="8" t="s">
        <v>40</v>
      </c>
      <c r="B2665" s="8" t="s">
        <v>25</v>
      </c>
      <c r="C2665" s="8" t="str">
        <f>"20190108922"</f>
        <v>20190108922</v>
      </c>
      <c r="D2665" s="9">
        <v>67</v>
      </c>
    </row>
    <row r="2666" ht="21.95" customHeight="1" spans="1:4">
      <c r="A2666" s="8" t="s">
        <v>40</v>
      </c>
      <c r="B2666" s="8" t="s">
        <v>25</v>
      </c>
      <c r="C2666" s="8" t="str">
        <f>"20190108923"</f>
        <v>20190108923</v>
      </c>
      <c r="D2666" s="9">
        <v>58</v>
      </c>
    </row>
    <row r="2667" ht="21.95" customHeight="1" spans="1:4">
      <c r="A2667" s="8" t="s">
        <v>40</v>
      </c>
      <c r="B2667" s="8" t="s">
        <v>25</v>
      </c>
      <c r="C2667" s="8" t="str">
        <f>"20190108924"</f>
        <v>20190108924</v>
      </c>
      <c r="D2667" s="9">
        <v>62</v>
      </c>
    </row>
    <row r="2668" ht="21.95" customHeight="1" spans="1:4">
      <c r="A2668" s="8" t="s">
        <v>40</v>
      </c>
      <c r="B2668" s="8" t="s">
        <v>25</v>
      </c>
      <c r="C2668" s="8" t="str">
        <f>"20190108925"</f>
        <v>20190108925</v>
      </c>
      <c r="D2668" s="9">
        <v>69.5</v>
      </c>
    </row>
    <row r="2669" ht="21.95" customHeight="1" spans="1:4">
      <c r="A2669" s="8" t="s">
        <v>41</v>
      </c>
      <c r="B2669" s="8" t="s">
        <v>13</v>
      </c>
      <c r="C2669" s="8" t="str">
        <f>"20190108926"</f>
        <v>20190108926</v>
      </c>
      <c r="D2669" s="9" t="s">
        <v>10</v>
      </c>
    </row>
    <row r="2670" ht="21.95" customHeight="1" spans="1:4">
      <c r="A2670" s="8" t="s">
        <v>41</v>
      </c>
      <c r="B2670" s="8" t="s">
        <v>13</v>
      </c>
      <c r="C2670" s="8" t="str">
        <f>"20190108927"</f>
        <v>20190108927</v>
      </c>
      <c r="D2670" s="9">
        <v>63</v>
      </c>
    </row>
    <row r="2671" ht="21.95" customHeight="1" spans="1:4">
      <c r="A2671" s="8" t="s">
        <v>41</v>
      </c>
      <c r="B2671" s="8" t="s">
        <v>13</v>
      </c>
      <c r="C2671" s="8" t="str">
        <f>"20190108928"</f>
        <v>20190108928</v>
      </c>
      <c r="D2671" s="9">
        <v>63</v>
      </c>
    </row>
    <row r="2672" ht="21.95" customHeight="1" spans="1:4">
      <c r="A2672" s="8" t="s">
        <v>41</v>
      </c>
      <c r="B2672" s="8" t="s">
        <v>13</v>
      </c>
      <c r="C2672" s="8" t="str">
        <f>"20190108929"</f>
        <v>20190108929</v>
      </c>
      <c r="D2672" s="9" t="s">
        <v>10</v>
      </c>
    </row>
    <row r="2673" ht="21.95" customHeight="1" spans="1:4">
      <c r="A2673" s="8" t="s">
        <v>41</v>
      </c>
      <c r="B2673" s="8" t="s">
        <v>13</v>
      </c>
      <c r="C2673" s="8" t="str">
        <f>"20190108930"</f>
        <v>20190108930</v>
      </c>
      <c r="D2673" s="9">
        <v>65.5</v>
      </c>
    </row>
    <row r="2674" ht="21.95" customHeight="1" spans="1:4">
      <c r="A2674" s="8" t="s">
        <v>41</v>
      </c>
      <c r="B2674" s="8" t="s">
        <v>13</v>
      </c>
      <c r="C2674" s="8" t="str">
        <f>"20190109001"</f>
        <v>20190109001</v>
      </c>
      <c r="D2674" s="9" t="s">
        <v>10</v>
      </c>
    </row>
    <row r="2675" ht="21.95" customHeight="1" spans="1:4">
      <c r="A2675" s="8" t="s">
        <v>41</v>
      </c>
      <c r="B2675" s="8" t="s">
        <v>13</v>
      </c>
      <c r="C2675" s="8" t="str">
        <f>"20190109002"</f>
        <v>20190109002</v>
      </c>
      <c r="D2675" s="9" t="s">
        <v>10</v>
      </c>
    </row>
    <row r="2676" ht="21.95" customHeight="1" spans="1:4">
      <c r="A2676" s="8" t="s">
        <v>41</v>
      </c>
      <c r="B2676" s="8" t="s">
        <v>13</v>
      </c>
      <c r="C2676" s="8" t="str">
        <f>"20190109003"</f>
        <v>20190109003</v>
      </c>
      <c r="D2676" s="9">
        <v>60.5</v>
      </c>
    </row>
    <row r="2677" ht="21.95" customHeight="1" spans="1:4">
      <c r="A2677" s="8" t="s">
        <v>41</v>
      </c>
      <c r="B2677" s="8" t="s">
        <v>13</v>
      </c>
      <c r="C2677" s="8" t="str">
        <f>"20190109004"</f>
        <v>20190109004</v>
      </c>
      <c r="D2677" s="9">
        <v>59.5</v>
      </c>
    </row>
    <row r="2678" ht="21.95" customHeight="1" spans="1:4">
      <c r="A2678" s="8" t="s">
        <v>41</v>
      </c>
      <c r="B2678" s="8" t="s">
        <v>13</v>
      </c>
      <c r="C2678" s="8" t="str">
        <f>"20190109005"</f>
        <v>20190109005</v>
      </c>
      <c r="D2678" s="9" t="s">
        <v>10</v>
      </c>
    </row>
    <row r="2679" ht="21.95" customHeight="1" spans="1:4">
      <c r="A2679" s="8" t="s">
        <v>41</v>
      </c>
      <c r="B2679" s="8" t="s">
        <v>13</v>
      </c>
      <c r="C2679" s="8" t="str">
        <f>"20190109006"</f>
        <v>20190109006</v>
      </c>
      <c r="D2679" s="9">
        <v>51</v>
      </c>
    </row>
    <row r="2680" ht="21.95" customHeight="1" spans="1:4">
      <c r="A2680" s="8" t="s">
        <v>41</v>
      </c>
      <c r="B2680" s="8" t="s">
        <v>13</v>
      </c>
      <c r="C2680" s="8" t="str">
        <f>"20190109007"</f>
        <v>20190109007</v>
      </c>
      <c r="D2680" s="9">
        <v>71</v>
      </c>
    </row>
    <row r="2681" ht="21.95" customHeight="1" spans="1:4">
      <c r="A2681" s="8" t="s">
        <v>41</v>
      </c>
      <c r="B2681" s="8" t="s">
        <v>13</v>
      </c>
      <c r="C2681" s="8" t="str">
        <f>"20190109008"</f>
        <v>20190109008</v>
      </c>
      <c r="D2681" s="9">
        <v>66.5</v>
      </c>
    </row>
    <row r="2682" ht="21.95" customHeight="1" spans="1:4">
      <c r="A2682" s="8" t="s">
        <v>41</v>
      </c>
      <c r="B2682" s="8" t="s">
        <v>13</v>
      </c>
      <c r="C2682" s="8" t="str">
        <f>"20190109009"</f>
        <v>20190109009</v>
      </c>
      <c r="D2682" s="9" t="s">
        <v>10</v>
      </c>
    </row>
    <row r="2683" ht="21.95" customHeight="1" spans="1:5">
      <c r="A2683" s="8" t="s">
        <v>41</v>
      </c>
      <c r="B2683" s="8" t="s">
        <v>13</v>
      </c>
      <c r="C2683" s="8" t="str">
        <f>"20190109010"</f>
        <v>20190109010</v>
      </c>
      <c r="D2683" s="9">
        <v>77</v>
      </c>
      <c r="E2683" s="2" t="s">
        <v>9</v>
      </c>
    </row>
    <row r="2684" ht="21.95" customHeight="1" spans="1:4">
      <c r="A2684" s="8" t="s">
        <v>41</v>
      </c>
      <c r="B2684" s="8" t="s">
        <v>13</v>
      </c>
      <c r="C2684" s="8" t="str">
        <f>"20190109011"</f>
        <v>20190109011</v>
      </c>
      <c r="D2684" s="9" t="s">
        <v>10</v>
      </c>
    </row>
    <row r="2685" ht="21.95" customHeight="1" spans="1:4">
      <c r="A2685" s="8" t="s">
        <v>41</v>
      </c>
      <c r="B2685" s="8" t="s">
        <v>13</v>
      </c>
      <c r="C2685" s="8" t="str">
        <f>"20190109012"</f>
        <v>20190109012</v>
      </c>
      <c r="D2685" s="9">
        <v>67</v>
      </c>
    </row>
    <row r="2686" ht="21.95" customHeight="1" spans="1:4">
      <c r="A2686" s="8" t="s">
        <v>41</v>
      </c>
      <c r="B2686" s="8" t="s">
        <v>13</v>
      </c>
      <c r="C2686" s="8" t="str">
        <f>"20190109013"</f>
        <v>20190109013</v>
      </c>
      <c r="D2686" s="9" t="s">
        <v>10</v>
      </c>
    </row>
    <row r="2687" ht="21.95" customHeight="1" spans="1:4">
      <c r="A2687" s="8" t="s">
        <v>41</v>
      </c>
      <c r="B2687" s="8" t="s">
        <v>13</v>
      </c>
      <c r="C2687" s="8" t="str">
        <f>"20190109014"</f>
        <v>20190109014</v>
      </c>
      <c r="D2687" s="9">
        <v>65.5</v>
      </c>
    </row>
    <row r="2688" ht="21.95" customHeight="1" spans="1:4">
      <c r="A2688" s="8" t="s">
        <v>41</v>
      </c>
      <c r="B2688" s="8" t="s">
        <v>13</v>
      </c>
      <c r="C2688" s="8" t="str">
        <f>"20190109015"</f>
        <v>20190109015</v>
      </c>
      <c r="D2688" s="9">
        <v>51</v>
      </c>
    </row>
    <row r="2689" ht="21.95" customHeight="1" spans="1:4">
      <c r="A2689" s="8" t="s">
        <v>41</v>
      </c>
      <c r="B2689" s="8" t="s">
        <v>13</v>
      </c>
      <c r="C2689" s="8" t="str">
        <f>"20190109016"</f>
        <v>20190109016</v>
      </c>
      <c r="D2689" s="9">
        <v>51</v>
      </c>
    </row>
    <row r="2690" ht="21.95" customHeight="1" spans="1:4">
      <c r="A2690" s="8" t="s">
        <v>41</v>
      </c>
      <c r="B2690" s="8" t="s">
        <v>13</v>
      </c>
      <c r="C2690" s="8" t="str">
        <f>"20190109017"</f>
        <v>20190109017</v>
      </c>
      <c r="D2690" s="9">
        <v>61</v>
      </c>
    </row>
    <row r="2691" ht="21.95" customHeight="1" spans="1:4">
      <c r="A2691" s="8" t="s">
        <v>41</v>
      </c>
      <c r="B2691" s="8" t="s">
        <v>13</v>
      </c>
      <c r="C2691" s="8" t="str">
        <f>"20190109018"</f>
        <v>20190109018</v>
      </c>
      <c r="D2691" s="9">
        <v>63</v>
      </c>
    </row>
    <row r="2692" ht="21.95" customHeight="1" spans="1:4">
      <c r="A2692" s="8" t="s">
        <v>41</v>
      </c>
      <c r="B2692" s="8" t="s">
        <v>13</v>
      </c>
      <c r="C2692" s="8" t="str">
        <f>"20190109019"</f>
        <v>20190109019</v>
      </c>
      <c r="D2692" s="9">
        <v>67</v>
      </c>
    </row>
    <row r="2693" ht="21.95" customHeight="1" spans="1:4">
      <c r="A2693" s="8" t="s">
        <v>41</v>
      </c>
      <c r="B2693" s="8" t="s">
        <v>13</v>
      </c>
      <c r="C2693" s="8" t="str">
        <f>"20190109020"</f>
        <v>20190109020</v>
      </c>
      <c r="D2693" s="9">
        <v>60.5</v>
      </c>
    </row>
    <row r="2694" ht="21.95" customHeight="1" spans="1:4">
      <c r="A2694" s="8" t="s">
        <v>41</v>
      </c>
      <c r="B2694" s="8" t="s">
        <v>13</v>
      </c>
      <c r="C2694" s="8" t="str">
        <f>"20190109021"</f>
        <v>20190109021</v>
      </c>
      <c r="D2694" s="9">
        <v>64</v>
      </c>
    </row>
    <row r="2695" ht="21.95" customHeight="1" spans="1:4">
      <c r="A2695" s="8" t="s">
        <v>41</v>
      </c>
      <c r="B2695" s="8" t="s">
        <v>13</v>
      </c>
      <c r="C2695" s="8" t="str">
        <f>"20190109022"</f>
        <v>20190109022</v>
      </c>
      <c r="D2695" s="9">
        <v>60</v>
      </c>
    </row>
    <row r="2696" ht="21.95" customHeight="1" spans="1:4">
      <c r="A2696" s="8" t="s">
        <v>41</v>
      </c>
      <c r="B2696" s="8" t="s">
        <v>13</v>
      </c>
      <c r="C2696" s="8" t="str">
        <f>"20190109023"</f>
        <v>20190109023</v>
      </c>
      <c r="D2696" s="9">
        <v>73</v>
      </c>
    </row>
    <row r="2697" ht="21.95" customHeight="1" spans="1:4">
      <c r="A2697" s="8" t="s">
        <v>41</v>
      </c>
      <c r="B2697" s="8" t="s">
        <v>13</v>
      </c>
      <c r="C2697" s="8" t="str">
        <f>"20190109024"</f>
        <v>20190109024</v>
      </c>
      <c r="D2697" s="9">
        <v>62.5</v>
      </c>
    </row>
    <row r="2698" ht="21.95" customHeight="1" spans="1:4">
      <c r="A2698" s="8" t="s">
        <v>41</v>
      </c>
      <c r="B2698" s="8" t="s">
        <v>13</v>
      </c>
      <c r="C2698" s="8" t="str">
        <f>"20190109025"</f>
        <v>20190109025</v>
      </c>
      <c r="D2698" s="9" t="s">
        <v>10</v>
      </c>
    </row>
    <row r="2699" ht="21.95" customHeight="1" spans="1:4">
      <c r="A2699" s="8" t="s">
        <v>41</v>
      </c>
      <c r="B2699" s="8" t="s">
        <v>13</v>
      </c>
      <c r="C2699" s="8" t="str">
        <f>"20190109026"</f>
        <v>20190109026</v>
      </c>
      <c r="D2699" s="9" t="s">
        <v>10</v>
      </c>
    </row>
    <row r="2700" ht="21.95" customHeight="1" spans="1:5">
      <c r="A2700" s="8" t="s">
        <v>41</v>
      </c>
      <c r="B2700" s="8" t="s">
        <v>13</v>
      </c>
      <c r="C2700" s="8" t="str">
        <f>"20190109027"</f>
        <v>20190109027</v>
      </c>
      <c r="D2700" s="9">
        <v>75.5</v>
      </c>
      <c r="E2700" s="2" t="s">
        <v>9</v>
      </c>
    </row>
    <row r="2701" ht="21.95" customHeight="1" spans="1:4">
      <c r="A2701" s="8" t="s">
        <v>41</v>
      </c>
      <c r="B2701" s="8" t="s">
        <v>13</v>
      </c>
      <c r="C2701" s="8" t="str">
        <f>"20190109028"</f>
        <v>20190109028</v>
      </c>
      <c r="D2701" s="9">
        <v>71</v>
      </c>
    </row>
    <row r="2702" ht="21.95" customHeight="1" spans="1:4">
      <c r="A2702" s="8" t="s">
        <v>41</v>
      </c>
      <c r="B2702" s="8" t="s">
        <v>13</v>
      </c>
      <c r="C2702" s="8" t="str">
        <f>"20190109029"</f>
        <v>20190109029</v>
      </c>
      <c r="D2702" s="9">
        <v>64</v>
      </c>
    </row>
    <row r="2703" ht="21.95" customHeight="1" spans="1:4">
      <c r="A2703" s="8" t="s">
        <v>41</v>
      </c>
      <c r="B2703" s="8" t="s">
        <v>13</v>
      </c>
      <c r="C2703" s="8" t="str">
        <f>"20190109030"</f>
        <v>20190109030</v>
      </c>
      <c r="D2703" s="9" t="s">
        <v>10</v>
      </c>
    </row>
    <row r="2704" ht="21.95" customHeight="1" spans="1:4">
      <c r="A2704" s="8" t="s">
        <v>41</v>
      </c>
      <c r="B2704" s="8" t="s">
        <v>13</v>
      </c>
      <c r="C2704" s="8" t="str">
        <f>"20190109101"</f>
        <v>20190109101</v>
      </c>
      <c r="D2704" s="9">
        <v>71</v>
      </c>
    </row>
    <row r="2705" ht="21.95" customHeight="1" spans="1:4">
      <c r="A2705" s="8" t="s">
        <v>41</v>
      </c>
      <c r="B2705" s="8" t="s">
        <v>13</v>
      </c>
      <c r="C2705" s="8" t="str">
        <f>"20190109102"</f>
        <v>20190109102</v>
      </c>
      <c r="D2705" s="9">
        <v>69.5</v>
      </c>
    </row>
    <row r="2706" ht="21.95" customHeight="1" spans="1:4">
      <c r="A2706" s="8" t="s">
        <v>41</v>
      </c>
      <c r="B2706" s="8" t="s">
        <v>13</v>
      </c>
      <c r="C2706" s="8" t="str">
        <f>"20190109103"</f>
        <v>20190109103</v>
      </c>
      <c r="D2706" s="9" t="s">
        <v>10</v>
      </c>
    </row>
    <row r="2707" ht="21.95" customHeight="1" spans="1:5">
      <c r="A2707" s="8" t="s">
        <v>41</v>
      </c>
      <c r="B2707" s="8" t="s">
        <v>13</v>
      </c>
      <c r="C2707" s="8" t="str">
        <f>"20190109104"</f>
        <v>20190109104</v>
      </c>
      <c r="D2707" s="9">
        <v>61</v>
      </c>
      <c r="E2707" s="10"/>
    </row>
    <row r="2708" ht="21.95" customHeight="1" spans="1:5">
      <c r="A2708" s="8" t="s">
        <v>41</v>
      </c>
      <c r="B2708" s="8" t="s">
        <v>13</v>
      </c>
      <c r="C2708" s="8" t="str">
        <f>"20190109105"</f>
        <v>20190109105</v>
      </c>
      <c r="D2708" s="9">
        <v>64.5</v>
      </c>
      <c r="E2708" s="10"/>
    </row>
    <row r="2709" ht="21.95" customHeight="1" spans="1:5">
      <c r="A2709" s="8" t="s">
        <v>41</v>
      </c>
      <c r="B2709" s="8" t="s">
        <v>13</v>
      </c>
      <c r="C2709" s="8" t="str">
        <f>"20190109106"</f>
        <v>20190109106</v>
      </c>
      <c r="D2709" s="9" t="s">
        <v>10</v>
      </c>
      <c r="E2709" s="10"/>
    </row>
    <row r="2710" ht="21.95" customHeight="1" spans="1:5">
      <c r="A2710" s="8" t="s">
        <v>41</v>
      </c>
      <c r="B2710" s="8" t="s">
        <v>13</v>
      </c>
      <c r="C2710" s="8" t="str">
        <f>"20190109107"</f>
        <v>20190109107</v>
      </c>
      <c r="D2710" s="9" t="s">
        <v>10</v>
      </c>
      <c r="E2710" s="10"/>
    </row>
    <row r="2711" ht="21.95" customHeight="1" spans="1:4">
      <c r="A2711" s="8" t="s">
        <v>41</v>
      </c>
      <c r="B2711" s="8" t="s">
        <v>13</v>
      </c>
      <c r="C2711" s="8" t="str">
        <f>"20190109108"</f>
        <v>20190109108</v>
      </c>
      <c r="D2711" s="9">
        <v>68.5</v>
      </c>
    </row>
    <row r="2712" ht="21.95" customHeight="1" spans="1:4">
      <c r="A2712" s="8" t="s">
        <v>41</v>
      </c>
      <c r="B2712" s="8" t="s">
        <v>13</v>
      </c>
      <c r="C2712" s="8" t="str">
        <f>"20190109109"</f>
        <v>20190109109</v>
      </c>
      <c r="D2712" s="9">
        <v>58.5</v>
      </c>
    </row>
    <row r="2713" ht="21.95" customHeight="1" spans="1:4">
      <c r="A2713" s="8" t="s">
        <v>41</v>
      </c>
      <c r="B2713" s="8" t="s">
        <v>13</v>
      </c>
      <c r="C2713" s="8" t="str">
        <f>"20190109110"</f>
        <v>20190109110</v>
      </c>
      <c r="D2713" s="9">
        <v>60</v>
      </c>
    </row>
    <row r="2714" ht="21.95" customHeight="1" spans="1:5">
      <c r="A2714" s="8" t="s">
        <v>41</v>
      </c>
      <c r="B2714" s="8" t="s">
        <v>13</v>
      </c>
      <c r="C2714" s="8" t="str">
        <f>"20190109111"</f>
        <v>20190109111</v>
      </c>
      <c r="D2714" s="9">
        <v>77.5</v>
      </c>
      <c r="E2714" s="2" t="s">
        <v>9</v>
      </c>
    </row>
    <row r="2715" ht="21.95" customHeight="1" spans="1:4">
      <c r="A2715" s="8" t="s">
        <v>41</v>
      </c>
      <c r="B2715" s="8" t="s">
        <v>13</v>
      </c>
      <c r="C2715" s="8" t="str">
        <f>"20190109112"</f>
        <v>20190109112</v>
      </c>
      <c r="D2715" s="9">
        <v>65</v>
      </c>
    </row>
    <row r="2716" ht="21.95" customHeight="1" spans="1:4">
      <c r="A2716" s="8" t="s">
        <v>41</v>
      </c>
      <c r="B2716" s="8" t="s">
        <v>13</v>
      </c>
      <c r="C2716" s="8" t="str">
        <f>"20190109113"</f>
        <v>20190109113</v>
      </c>
      <c r="D2716" s="9" t="s">
        <v>10</v>
      </c>
    </row>
    <row r="2717" ht="21.95" customHeight="1" spans="1:4">
      <c r="A2717" s="8" t="s">
        <v>41</v>
      </c>
      <c r="B2717" s="8" t="s">
        <v>13</v>
      </c>
      <c r="C2717" s="8" t="str">
        <f>"20190109114"</f>
        <v>20190109114</v>
      </c>
      <c r="D2717" s="9">
        <v>55</v>
      </c>
    </row>
    <row r="2718" ht="21.95" customHeight="1" spans="1:4">
      <c r="A2718" s="8" t="s">
        <v>41</v>
      </c>
      <c r="B2718" s="8" t="s">
        <v>13</v>
      </c>
      <c r="C2718" s="8" t="str">
        <f>"20190109115"</f>
        <v>20190109115</v>
      </c>
      <c r="D2718" s="9" t="s">
        <v>10</v>
      </c>
    </row>
    <row r="2719" ht="21.95" customHeight="1" spans="1:4">
      <c r="A2719" s="8" t="s">
        <v>41</v>
      </c>
      <c r="B2719" s="8" t="s">
        <v>13</v>
      </c>
      <c r="C2719" s="8" t="str">
        <f>"20190109116"</f>
        <v>20190109116</v>
      </c>
      <c r="D2719" s="9">
        <v>65.5</v>
      </c>
    </row>
    <row r="2720" ht="21.95" customHeight="1" spans="1:4">
      <c r="A2720" s="8" t="s">
        <v>41</v>
      </c>
      <c r="B2720" s="8" t="s">
        <v>13</v>
      </c>
      <c r="C2720" s="8" t="str">
        <f>"20190109117"</f>
        <v>20190109117</v>
      </c>
      <c r="D2720" s="9" t="s">
        <v>10</v>
      </c>
    </row>
    <row r="2721" ht="21.95" customHeight="1" spans="1:4">
      <c r="A2721" s="8" t="s">
        <v>41</v>
      </c>
      <c r="B2721" s="8" t="s">
        <v>13</v>
      </c>
      <c r="C2721" s="8" t="str">
        <f>"20190109118"</f>
        <v>20190109118</v>
      </c>
      <c r="D2721" s="9">
        <v>56.5</v>
      </c>
    </row>
    <row r="2722" ht="21.95" customHeight="1" spans="1:4">
      <c r="A2722" s="8" t="s">
        <v>41</v>
      </c>
      <c r="B2722" s="8" t="s">
        <v>13</v>
      </c>
      <c r="C2722" s="8" t="str">
        <f>"20190109119"</f>
        <v>20190109119</v>
      </c>
      <c r="D2722" s="9">
        <v>66.5</v>
      </c>
    </row>
    <row r="2723" ht="21.95" customHeight="1" spans="1:4">
      <c r="A2723" s="8" t="s">
        <v>41</v>
      </c>
      <c r="B2723" s="8" t="s">
        <v>13</v>
      </c>
      <c r="C2723" s="8" t="str">
        <f>"20190109120"</f>
        <v>20190109120</v>
      </c>
      <c r="D2723" s="9">
        <v>67.5</v>
      </c>
    </row>
    <row r="2724" ht="21.95" customHeight="1" spans="1:4">
      <c r="A2724" s="8" t="s">
        <v>41</v>
      </c>
      <c r="B2724" s="8" t="s">
        <v>13</v>
      </c>
      <c r="C2724" s="8" t="str">
        <f>"20190109121"</f>
        <v>20190109121</v>
      </c>
      <c r="D2724" s="9">
        <v>63</v>
      </c>
    </row>
    <row r="2725" ht="21.95" customHeight="1" spans="1:4">
      <c r="A2725" s="8" t="s">
        <v>41</v>
      </c>
      <c r="B2725" s="8" t="s">
        <v>13</v>
      </c>
      <c r="C2725" s="8" t="str">
        <f>"20190109122"</f>
        <v>20190109122</v>
      </c>
      <c r="D2725" s="9">
        <v>72</v>
      </c>
    </row>
    <row r="2726" ht="21.95" customHeight="1" spans="1:4">
      <c r="A2726" s="8" t="s">
        <v>41</v>
      </c>
      <c r="B2726" s="8" t="s">
        <v>13</v>
      </c>
      <c r="C2726" s="8" t="str">
        <f>"20190109123"</f>
        <v>20190109123</v>
      </c>
      <c r="D2726" s="9" t="s">
        <v>10</v>
      </c>
    </row>
    <row r="2727" ht="21.95" customHeight="1" spans="1:4">
      <c r="A2727" s="8" t="s">
        <v>41</v>
      </c>
      <c r="B2727" s="8" t="s">
        <v>13</v>
      </c>
      <c r="C2727" s="8" t="str">
        <f>"20190109124"</f>
        <v>20190109124</v>
      </c>
      <c r="D2727" s="9">
        <v>69.5</v>
      </c>
    </row>
    <row r="2728" ht="21.95" customHeight="1" spans="1:4">
      <c r="A2728" s="8" t="s">
        <v>41</v>
      </c>
      <c r="B2728" s="8" t="s">
        <v>13</v>
      </c>
      <c r="C2728" s="8" t="str">
        <f>"20190109125"</f>
        <v>20190109125</v>
      </c>
      <c r="D2728" s="9">
        <v>59</v>
      </c>
    </row>
    <row r="2729" ht="21.95" customHeight="1" spans="1:4">
      <c r="A2729" s="8" t="s">
        <v>41</v>
      </c>
      <c r="B2729" s="8" t="s">
        <v>13</v>
      </c>
      <c r="C2729" s="8" t="str">
        <f>"20190109126"</f>
        <v>20190109126</v>
      </c>
      <c r="D2729" s="9">
        <v>63.5</v>
      </c>
    </row>
    <row r="2730" ht="21.95" customHeight="1" spans="1:4">
      <c r="A2730" s="8" t="s">
        <v>41</v>
      </c>
      <c r="B2730" s="8" t="s">
        <v>13</v>
      </c>
      <c r="C2730" s="8" t="str">
        <f>"20190109127"</f>
        <v>20190109127</v>
      </c>
      <c r="D2730" s="9">
        <v>58.5</v>
      </c>
    </row>
    <row r="2731" ht="21.95" customHeight="1" spans="1:4">
      <c r="A2731" s="8" t="s">
        <v>41</v>
      </c>
      <c r="B2731" s="8" t="s">
        <v>13</v>
      </c>
      <c r="C2731" s="8" t="str">
        <f>"20190109128"</f>
        <v>20190109128</v>
      </c>
      <c r="D2731" s="9">
        <v>56</v>
      </c>
    </row>
    <row r="2732" ht="21.95" customHeight="1" spans="1:4">
      <c r="A2732" s="8" t="s">
        <v>41</v>
      </c>
      <c r="B2732" s="8" t="s">
        <v>13</v>
      </c>
      <c r="C2732" s="8" t="str">
        <f>"20190109129"</f>
        <v>20190109129</v>
      </c>
      <c r="D2732" s="9" t="s">
        <v>10</v>
      </c>
    </row>
    <row r="2733" ht="21.95" customHeight="1" spans="1:4">
      <c r="A2733" s="8" t="s">
        <v>41</v>
      </c>
      <c r="B2733" s="8" t="s">
        <v>13</v>
      </c>
      <c r="C2733" s="8" t="str">
        <f>"20190109130"</f>
        <v>20190109130</v>
      </c>
      <c r="D2733" s="9">
        <v>64</v>
      </c>
    </row>
    <row r="2734" ht="21.95" customHeight="1" spans="1:4">
      <c r="A2734" s="8" t="s">
        <v>41</v>
      </c>
      <c r="B2734" s="8" t="s">
        <v>13</v>
      </c>
      <c r="C2734" s="8" t="str">
        <f>"20190109201"</f>
        <v>20190109201</v>
      </c>
      <c r="D2734" s="9">
        <v>60</v>
      </c>
    </row>
    <row r="2735" ht="21.95" customHeight="1" spans="1:4">
      <c r="A2735" s="8" t="s">
        <v>41</v>
      </c>
      <c r="B2735" s="8" t="s">
        <v>13</v>
      </c>
      <c r="C2735" s="8" t="str">
        <f>"20190109202"</f>
        <v>20190109202</v>
      </c>
      <c r="D2735" s="9">
        <v>58.5</v>
      </c>
    </row>
    <row r="2736" ht="21.95" customHeight="1" spans="1:4">
      <c r="A2736" s="8" t="s">
        <v>41</v>
      </c>
      <c r="B2736" s="8" t="s">
        <v>13</v>
      </c>
      <c r="C2736" s="8" t="str">
        <f>"20190109203"</f>
        <v>20190109203</v>
      </c>
      <c r="D2736" s="9">
        <v>60.5</v>
      </c>
    </row>
    <row r="2737" ht="21.95" customHeight="1" spans="1:4">
      <c r="A2737" s="8" t="s">
        <v>41</v>
      </c>
      <c r="B2737" s="8" t="s">
        <v>13</v>
      </c>
      <c r="C2737" s="8" t="str">
        <f>"20190109204"</f>
        <v>20190109204</v>
      </c>
      <c r="D2737" s="9" t="s">
        <v>10</v>
      </c>
    </row>
    <row r="2738" ht="21.95" customHeight="1" spans="1:4">
      <c r="A2738" s="8" t="s">
        <v>41</v>
      </c>
      <c r="B2738" s="8" t="s">
        <v>13</v>
      </c>
      <c r="C2738" s="8" t="str">
        <f>"20190109205"</f>
        <v>20190109205</v>
      </c>
      <c r="D2738" s="9" t="s">
        <v>10</v>
      </c>
    </row>
    <row r="2739" ht="21.95" customHeight="1" spans="1:4">
      <c r="A2739" s="8" t="s">
        <v>41</v>
      </c>
      <c r="B2739" s="8" t="s">
        <v>13</v>
      </c>
      <c r="C2739" s="8" t="str">
        <f>"20190109206"</f>
        <v>20190109206</v>
      </c>
      <c r="D2739" s="9">
        <v>66.5</v>
      </c>
    </row>
    <row r="2740" ht="21.95" customHeight="1" spans="1:4">
      <c r="A2740" s="8" t="s">
        <v>41</v>
      </c>
      <c r="B2740" s="8" t="s">
        <v>13</v>
      </c>
      <c r="C2740" s="8" t="str">
        <f>"20190109207"</f>
        <v>20190109207</v>
      </c>
      <c r="D2740" s="9">
        <v>74.5</v>
      </c>
    </row>
    <row r="2741" ht="21.95" customHeight="1" spans="1:4">
      <c r="A2741" s="8" t="s">
        <v>41</v>
      </c>
      <c r="B2741" s="8" t="s">
        <v>13</v>
      </c>
      <c r="C2741" s="8" t="str">
        <f>"20190109208"</f>
        <v>20190109208</v>
      </c>
      <c r="D2741" s="9" t="s">
        <v>10</v>
      </c>
    </row>
    <row r="2742" ht="21.95" customHeight="1" spans="1:4">
      <c r="A2742" s="8" t="s">
        <v>41</v>
      </c>
      <c r="B2742" s="8" t="s">
        <v>13</v>
      </c>
      <c r="C2742" s="8" t="str">
        <f>"20190109209"</f>
        <v>20190109209</v>
      </c>
      <c r="D2742" s="9">
        <v>59</v>
      </c>
    </row>
    <row r="2743" ht="21.95" customHeight="1" spans="1:4">
      <c r="A2743" s="8" t="s">
        <v>41</v>
      </c>
      <c r="B2743" s="8" t="s">
        <v>13</v>
      </c>
      <c r="C2743" s="8" t="str">
        <f>"20190109210"</f>
        <v>20190109210</v>
      </c>
      <c r="D2743" s="9">
        <v>70.5</v>
      </c>
    </row>
    <row r="2744" ht="21.95" customHeight="1" spans="1:4">
      <c r="A2744" s="8" t="s">
        <v>41</v>
      </c>
      <c r="B2744" s="8" t="s">
        <v>13</v>
      </c>
      <c r="C2744" s="8" t="str">
        <f>"20190109211"</f>
        <v>20190109211</v>
      </c>
      <c r="D2744" s="9">
        <v>61.5</v>
      </c>
    </row>
    <row r="2745" ht="21.95" customHeight="1" spans="1:4">
      <c r="A2745" s="8" t="s">
        <v>41</v>
      </c>
      <c r="B2745" s="8" t="s">
        <v>13</v>
      </c>
      <c r="C2745" s="8" t="str">
        <f>"20190109212"</f>
        <v>20190109212</v>
      </c>
      <c r="D2745" s="9">
        <v>74.5</v>
      </c>
    </row>
    <row r="2746" ht="21.95" customHeight="1" spans="1:4">
      <c r="A2746" s="8" t="s">
        <v>41</v>
      </c>
      <c r="B2746" s="8" t="s">
        <v>13</v>
      </c>
      <c r="C2746" s="8" t="str">
        <f>"20190109213"</f>
        <v>20190109213</v>
      </c>
      <c r="D2746" s="9">
        <v>71.5</v>
      </c>
    </row>
    <row r="2747" ht="21.95" customHeight="1" spans="1:4">
      <c r="A2747" s="8" t="s">
        <v>41</v>
      </c>
      <c r="B2747" s="8" t="s">
        <v>13</v>
      </c>
      <c r="C2747" s="8" t="str">
        <f>"20190109214"</f>
        <v>20190109214</v>
      </c>
      <c r="D2747" s="9">
        <v>72.5</v>
      </c>
    </row>
    <row r="2748" ht="21.95" customHeight="1" spans="1:4">
      <c r="A2748" s="8" t="s">
        <v>41</v>
      </c>
      <c r="B2748" s="8" t="s">
        <v>13</v>
      </c>
      <c r="C2748" s="8" t="str">
        <f>"20190109215"</f>
        <v>20190109215</v>
      </c>
      <c r="D2748" s="9">
        <v>61.5</v>
      </c>
    </row>
    <row r="2749" ht="21.95" customHeight="1" spans="1:4">
      <c r="A2749" s="8" t="s">
        <v>41</v>
      </c>
      <c r="B2749" s="8" t="s">
        <v>13</v>
      </c>
      <c r="C2749" s="8" t="str">
        <f>"20190109216"</f>
        <v>20190109216</v>
      </c>
      <c r="D2749" s="9">
        <v>48</v>
      </c>
    </row>
    <row r="2750" ht="21.95" customHeight="1" spans="1:4">
      <c r="A2750" s="8" t="s">
        <v>41</v>
      </c>
      <c r="B2750" s="8" t="s">
        <v>13</v>
      </c>
      <c r="C2750" s="8" t="str">
        <f>"20190109217"</f>
        <v>20190109217</v>
      </c>
      <c r="D2750" s="9">
        <v>64</v>
      </c>
    </row>
    <row r="2751" ht="21.95" customHeight="1" spans="1:4">
      <c r="A2751" s="8" t="s">
        <v>41</v>
      </c>
      <c r="B2751" s="8" t="s">
        <v>13</v>
      </c>
      <c r="C2751" s="8" t="str">
        <f>"20190109218"</f>
        <v>20190109218</v>
      </c>
      <c r="D2751" s="9" t="s">
        <v>10</v>
      </c>
    </row>
    <row r="2752" ht="21.95" customHeight="1" spans="1:4">
      <c r="A2752" s="8" t="s">
        <v>41</v>
      </c>
      <c r="B2752" s="8" t="s">
        <v>13</v>
      </c>
      <c r="C2752" s="8" t="str">
        <f>"20190109219"</f>
        <v>20190109219</v>
      </c>
      <c r="D2752" s="9" t="s">
        <v>10</v>
      </c>
    </row>
    <row r="2753" ht="21.95" customHeight="1" spans="1:4">
      <c r="A2753" s="8" t="s">
        <v>41</v>
      </c>
      <c r="B2753" s="8" t="s">
        <v>13</v>
      </c>
      <c r="C2753" s="8" t="str">
        <f>"20190109220"</f>
        <v>20190109220</v>
      </c>
      <c r="D2753" s="9">
        <v>69</v>
      </c>
    </row>
    <row r="2754" ht="21.95" customHeight="1" spans="1:4">
      <c r="A2754" s="8" t="s">
        <v>41</v>
      </c>
      <c r="B2754" s="8" t="s">
        <v>13</v>
      </c>
      <c r="C2754" s="8" t="str">
        <f>"20190109221"</f>
        <v>20190109221</v>
      </c>
      <c r="D2754" s="9">
        <v>59</v>
      </c>
    </row>
    <row r="2755" ht="21.95" customHeight="1" spans="1:4">
      <c r="A2755" s="8" t="s">
        <v>41</v>
      </c>
      <c r="B2755" s="8" t="s">
        <v>13</v>
      </c>
      <c r="C2755" s="8" t="str">
        <f>"20190109222"</f>
        <v>20190109222</v>
      </c>
      <c r="D2755" s="9">
        <v>55.5</v>
      </c>
    </row>
    <row r="2756" ht="21.95" customHeight="1" spans="1:4">
      <c r="A2756" s="8" t="s">
        <v>41</v>
      </c>
      <c r="B2756" s="8" t="s">
        <v>13</v>
      </c>
      <c r="C2756" s="8" t="str">
        <f>"20190109223"</f>
        <v>20190109223</v>
      </c>
      <c r="D2756" s="9">
        <v>66</v>
      </c>
    </row>
    <row r="2757" ht="21.95" customHeight="1" spans="1:4">
      <c r="A2757" s="8" t="s">
        <v>41</v>
      </c>
      <c r="B2757" s="8" t="s">
        <v>13</v>
      </c>
      <c r="C2757" s="8" t="str">
        <f>"20190109224"</f>
        <v>20190109224</v>
      </c>
      <c r="D2757" s="9" t="s">
        <v>10</v>
      </c>
    </row>
    <row r="2758" ht="21.95" customHeight="1" spans="1:4">
      <c r="A2758" s="8" t="s">
        <v>41</v>
      </c>
      <c r="B2758" s="8" t="s">
        <v>13</v>
      </c>
      <c r="C2758" s="8" t="str">
        <f>"20190109225"</f>
        <v>20190109225</v>
      </c>
      <c r="D2758" s="9">
        <v>47.5</v>
      </c>
    </row>
    <row r="2759" ht="21.95" customHeight="1" spans="1:4">
      <c r="A2759" s="8" t="s">
        <v>41</v>
      </c>
      <c r="B2759" s="8" t="s">
        <v>13</v>
      </c>
      <c r="C2759" s="8" t="str">
        <f>"20190109226"</f>
        <v>20190109226</v>
      </c>
      <c r="D2759" s="9" t="s">
        <v>10</v>
      </c>
    </row>
    <row r="2760" ht="21.95" customHeight="1" spans="1:4">
      <c r="A2760" s="8" t="s">
        <v>41</v>
      </c>
      <c r="B2760" s="8" t="s">
        <v>13</v>
      </c>
      <c r="C2760" s="8" t="str">
        <f>"20190109227"</f>
        <v>20190109227</v>
      </c>
      <c r="D2760" s="9">
        <v>55.5</v>
      </c>
    </row>
    <row r="2761" ht="21.95" customHeight="1" spans="1:4">
      <c r="A2761" s="8" t="s">
        <v>41</v>
      </c>
      <c r="B2761" s="8" t="s">
        <v>13</v>
      </c>
      <c r="C2761" s="8" t="str">
        <f>"20190109228"</f>
        <v>20190109228</v>
      </c>
      <c r="D2761" s="9" t="s">
        <v>10</v>
      </c>
    </row>
    <row r="2762" ht="21.95" customHeight="1" spans="1:4">
      <c r="A2762" s="8" t="s">
        <v>41</v>
      </c>
      <c r="B2762" s="8" t="s">
        <v>13</v>
      </c>
      <c r="C2762" s="8" t="str">
        <f>"20190109229"</f>
        <v>20190109229</v>
      </c>
      <c r="D2762" s="9">
        <v>71</v>
      </c>
    </row>
    <row r="2763" ht="21.95" customHeight="1" spans="1:4">
      <c r="A2763" s="8" t="s">
        <v>41</v>
      </c>
      <c r="B2763" s="8" t="s">
        <v>13</v>
      </c>
      <c r="C2763" s="8" t="str">
        <f>"20190109230"</f>
        <v>20190109230</v>
      </c>
      <c r="D2763" s="9">
        <v>49</v>
      </c>
    </row>
    <row r="2764" ht="21.95" customHeight="1" spans="1:4">
      <c r="A2764" s="8" t="s">
        <v>41</v>
      </c>
      <c r="B2764" s="8" t="s">
        <v>13</v>
      </c>
      <c r="C2764" s="8" t="str">
        <f>"20190109301"</f>
        <v>20190109301</v>
      </c>
      <c r="D2764" s="9">
        <v>64</v>
      </c>
    </row>
    <row r="2765" ht="21.95" customHeight="1" spans="1:4">
      <c r="A2765" s="8" t="s">
        <v>41</v>
      </c>
      <c r="B2765" s="8" t="s">
        <v>13</v>
      </c>
      <c r="C2765" s="8" t="str">
        <f>"20190109302"</f>
        <v>20190109302</v>
      </c>
      <c r="D2765" s="9">
        <v>68.5</v>
      </c>
    </row>
    <row r="2766" ht="21.95" customHeight="1" spans="1:4">
      <c r="A2766" s="8" t="s">
        <v>41</v>
      </c>
      <c r="B2766" s="8" t="s">
        <v>13</v>
      </c>
      <c r="C2766" s="8" t="str">
        <f>"20190109303"</f>
        <v>20190109303</v>
      </c>
      <c r="D2766" s="9">
        <v>54.5</v>
      </c>
    </row>
    <row r="2767" ht="21.95" customHeight="1" spans="1:4">
      <c r="A2767" s="8" t="s">
        <v>41</v>
      </c>
      <c r="B2767" s="8" t="s">
        <v>13</v>
      </c>
      <c r="C2767" s="8" t="str">
        <f>"20190109304"</f>
        <v>20190109304</v>
      </c>
      <c r="D2767" s="9">
        <v>59</v>
      </c>
    </row>
    <row r="2768" ht="21.95" customHeight="1" spans="1:4">
      <c r="A2768" s="8" t="s">
        <v>41</v>
      </c>
      <c r="B2768" s="8" t="s">
        <v>13</v>
      </c>
      <c r="C2768" s="8" t="str">
        <f>"20190109305"</f>
        <v>20190109305</v>
      </c>
      <c r="D2768" s="9">
        <v>63</v>
      </c>
    </row>
    <row r="2769" ht="21.95" customHeight="1" spans="1:4">
      <c r="A2769" s="8" t="s">
        <v>41</v>
      </c>
      <c r="B2769" s="8" t="s">
        <v>13</v>
      </c>
      <c r="C2769" s="8" t="str">
        <f>"20190109306"</f>
        <v>20190109306</v>
      </c>
      <c r="D2769" s="9">
        <v>64</v>
      </c>
    </row>
    <row r="2770" ht="21.95" customHeight="1" spans="1:4">
      <c r="A2770" s="8" t="s">
        <v>41</v>
      </c>
      <c r="B2770" s="8" t="s">
        <v>13</v>
      </c>
      <c r="C2770" s="8" t="str">
        <f>"20190109307"</f>
        <v>20190109307</v>
      </c>
      <c r="D2770" s="9" t="s">
        <v>10</v>
      </c>
    </row>
    <row r="2771" ht="21.95" customHeight="1" spans="1:4">
      <c r="A2771" s="8" t="s">
        <v>41</v>
      </c>
      <c r="B2771" s="8" t="s">
        <v>13</v>
      </c>
      <c r="C2771" s="8" t="str">
        <f>"20190109308"</f>
        <v>20190109308</v>
      </c>
      <c r="D2771" s="9" t="s">
        <v>10</v>
      </c>
    </row>
    <row r="2772" ht="21.95" customHeight="1" spans="1:4">
      <c r="A2772" s="8" t="s">
        <v>41</v>
      </c>
      <c r="B2772" s="8" t="s">
        <v>13</v>
      </c>
      <c r="C2772" s="8" t="str">
        <f>"20190109309"</f>
        <v>20190109309</v>
      </c>
      <c r="D2772" s="9" t="s">
        <v>10</v>
      </c>
    </row>
    <row r="2773" ht="21.95" customHeight="1" spans="1:4">
      <c r="A2773" s="8" t="s">
        <v>41</v>
      </c>
      <c r="B2773" s="8" t="s">
        <v>13</v>
      </c>
      <c r="C2773" s="8" t="str">
        <f>"20190109310"</f>
        <v>20190109310</v>
      </c>
      <c r="D2773" s="9">
        <v>53</v>
      </c>
    </row>
    <row r="2774" ht="21.95" customHeight="1" spans="1:4">
      <c r="A2774" s="8" t="s">
        <v>41</v>
      </c>
      <c r="B2774" s="8" t="s">
        <v>13</v>
      </c>
      <c r="C2774" s="8" t="str">
        <f>"20190109311"</f>
        <v>20190109311</v>
      </c>
      <c r="D2774" s="9">
        <v>70</v>
      </c>
    </row>
    <row r="2775" ht="21.95" customHeight="1" spans="1:4">
      <c r="A2775" s="8" t="s">
        <v>41</v>
      </c>
      <c r="B2775" s="8" t="s">
        <v>13</v>
      </c>
      <c r="C2775" s="8" t="str">
        <f>"20190109312"</f>
        <v>20190109312</v>
      </c>
      <c r="D2775" s="9">
        <v>64</v>
      </c>
    </row>
    <row r="2776" ht="21.95" customHeight="1" spans="1:4">
      <c r="A2776" s="8" t="s">
        <v>41</v>
      </c>
      <c r="B2776" s="8" t="s">
        <v>13</v>
      </c>
      <c r="C2776" s="8" t="str">
        <f>"20190109313"</f>
        <v>20190109313</v>
      </c>
      <c r="D2776" s="9">
        <v>66</v>
      </c>
    </row>
    <row r="2777" ht="21.95" customHeight="1" spans="1:4">
      <c r="A2777" s="8" t="s">
        <v>41</v>
      </c>
      <c r="B2777" s="8" t="s">
        <v>13</v>
      </c>
      <c r="C2777" s="8" t="str">
        <f>"20190109314"</f>
        <v>20190109314</v>
      </c>
      <c r="D2777" s="9">
        <v>66</v>
      </c>
    </row>
    <row r="2778" ht="21.95" customHeight="1" spans="1:4">
      <c r="A2778" s="8" t="s">
        <v>41</v>
      </c>
      <c r="B2778" s="8" t="s">
        <v>13</v>
      </c>
      <c r="C2778" s="8" t="str">
        <f>"20190109315"</f>
        <v>20190109315</v>
      </c>
      <c r="D2778" s="9" t="s">
        <v>10</v>
      </c>
    </row>
    <row r="2779" ht="21.95" customHeight="1" spans="1:4">
      <c r="A2779" s="8" t="s">
        <v>41</v>
      </c>
      <c r="B2779" s="8" t="s">
        <v>13</v>
      </c>
      <c r="C2779" s="8" t="str">
        <f>"20190109316"</f>
        <v>20190109316</v>
      </c>
      <c r="D2779" s="9" t="s">
        <v>10</v>
      </c>
    </row>
    <row r="2780" ht="21.95" customHeight="1" spans="1:4">
      <c r="A2780" s="8" t="s">
        <v>41</v>
      </c>
      <c r="B2780" s="8" t="s">
        <v>13</v>
      </c>
      <c r="C2780" s="8" t="str">
        <f>"20190109317"</f>
        <v>20190109317</v>
      </c>
      <c r="D2780" s="9">
        <v>69.5</v>
      </c>
    </row>
    <row r="2781" ht="21.95" customHeight="1" spans="1:4">
      <c r="A2781" s="8" t="s">
        <v>41</v>
      </c>
      <c r="B2781" s="8" t="s">
        <v>13</v>
      </c>
      <c r="C2781" s="8" t="str">
        <f>"20190109318"</f>
        <v>20190109318</v>
      </c>
      <c r="D2781" s="9">
        <v>72.5</v>
      </c>
    </row>
    <row r="2782" ht="21.95" customHeight="1" spans="1:4">
      <c r="A2782" s="8" t="s">
        <v>41</v>
      </c>
      <c r="B2782" s="8" t="s">
        <v>13</v>
      </c>
      <c r="C2782" s="8" t="str">
        <f>"20190109319"</f>
        <v>20190109319</v>
      </c>
      <c r="D2782" s="9" t="s">
        <v>10</v>
      </c>
    </row>
    <row r="2783" ht="21.95" customHeight="1" spans="1:4">
      <c r="A2783" s="8" t="s">
        <v>41</v>
      </c>
      <c r="B2783" s="8" t="s">
        <v>13</v>
      </c>
      <c r="C2783" s="8" t="str">
        <f>"20190109320"</f>
        <v>20190109320</v>
      </c>
      <c r="D2783" s="9" t="s">
        <v>10</v>
      </c>
    </row>
    <row r="2784" ht="21.95" customHeight="1" spans="1:4">
      <c r="A2784" s="8" t="s">
        <v>41</v>
      </c>
      <c r="B2784" s="8" t="s">
        <v>13</v>
      </c>
      <c r="C2784" s="8" t="str">
        <f>"20190109321"</f>
        <v>20190109321</v>
      </c>
      <c r="D2784" s="9">
        <v>65</v>
      </c>
    </row>
    <row r="2785" ht="21.95" customHeight="1" spans="1:4">
      <c r="A2785" s="8" t="s">
        <v>41</v>
      </c>
      <c r="B2785" s="8" t="s">
        <v>13</v>
      </c>
      <c r="C2785" s="8" t="str">
        <f>"20190109322"</f>
        <v>20190109322</v>
      </c>
      <c r="D2785" s="9">
        <v>62</v>
      </c>
    </row>
    <row r="2786" ht="21.95" customHeight="1" spans="1:4">
      <c r="A2786" s="8" t="s">
        <v>41</v>
      </c>
      <c r="B2786" s="8" t="s">
        <v>13</v>
      </c>
      <c r="C2786" s="8" t="str">
        <f>"20190109323"</f>
        <v>20190109323</v>
      </c>
      <c r="D2786" s="9">
        <v>56.5</v>
      </c>
    </row>
    <row r="2787" ht="21.95" customHeight="1" spans="1:5">
      <c r="A2787" s="8" t="s">
        <v>41</v>
      </c>
      <c r="B2787" s="8" t="s">
        <v>13</v>
      </c>
      <c r="C2787" s="8" t="str">
        <f>"20190109324"</f>
        <v>20190109324</v>
      </c>
      <c r="D2787" s="9">
        <v>75.5</v>
      </c>
      <c r="E2787" s="2" t="s">
        <v>9</v>
      </c>
    </row>
    <row r="2788" ht="21.95" customHeight="1" spans="1:4">
      <c r="A2788" s="8" t="s">
        <v>41</v>
      </c>
      <c r="B2788" s="8" t="s">
        <v>13</v>
      </c>
      <c r="C2788" s="8" t="str">
        <f>"20190109325"</f>
        <v>20190109325</v>
      </c>
      <c r="D2788" s="9">
        <v>64.5</v>
      </c>
    </row>
    <row r="2789" ht="21.95" customHeight="1" spans="1:4">
      <c r="A2789" s="8" t="s">
        <v>41</v>
      </c>
      <c r="B2789" s="8" t="s">
        <v>13</v>
      </c>
      <c r="C2789" s="8" t="str">
        <f>"20190109326"</f>
        <v>20190109326</v>
      </c>
      <c r="D2789" s="9">
        <v>63.5</v>
      </c>
    </row>
    <row r="2790" ht="21.95" customHeight="1" spans="1:4">
      <c r="A2790" s="8" t="s">
        <v>41</v>
      </c>
      <c r="B2790" s="8" t="s">
        <v>13</v>
      </c>
      <c r="C2790" s="8" t="str">
        <f>"20190109327"</f>
        <v>20190109327</v>
      </c>
      <c r="D2790" s="9">
        <v>63.5</v>
      </c>
    </row>
    <row r="2791" ht="21.95" customHeight="1" spans="1:4">
      <c r="A2791" s="8" t="s">
        <v>41</v>
      </c>
      <c r="B2791" s="8" t="s">
        <v>13</v>
      </c>
      <c r="C2791" s="8" t="str">
        <f>"20190109328"</f>
        <v>20190109328</v>
      </c>
      <c r="D2791" s="9">
        <v>64</v>
      </c>
    </row>
    <row r="2792" ht="21.95" customHeight="1" spans="1:4">
      <c r="A2792" s="8" t="s">
        <v>41</v>
      </c>
      <c r="B2792" s="8" t="s">
        <v>13</v>
      </c>
      <c r="C2792" s="8" t="str">
        <f>"20190109329"</f>
        <v>20190109329</v>
      </c>
      <c r="D2792" s="9">
        <v>69.5</v>
      </c>
    </row>
    <row r="2793" ht="21.95" customHeight="1" spans="1:4">
      <c r="A2793" s="8" t="s">
        <v>41</v>
      </c>
      <c r="B2793" s="8" t="s">
        <v>13</v>
      </c>
      <c r="C2793" s="8" t="str">
        <f>"20190109330"</f>
        <v>20190109330</v>
      </c>
      <c r="D2793" s="9">
        <v>63.5</v>
      </c>
    </row>
    <row r="2794" ht="21.95" customHeight="1" spans="1:4">
      <c r="A2794" s="8" t="s">
        <v>41</v>
      </c>
      <c r="B2794" s="8" t="s">
        <v>13</v>
      </c>
      <c r="C2794" s="8" t="str">
        <f>"20190109401"</f>
        <v>20190109401</v>
      </c>
      <c r="D2794" s="9">
        <v>66.5</v>
      </c>
    </row>
    <row r="2795" ht="21.95" customHeight="1" spans="1:4">
      <c r="A2795" s="8" t="s">
        <v>41</v>
      </c>
      <c r="B2795" s="8" t="s">
        <v>13</v>
      </c>
      <c r="C2795" s="8" t="str">
        <f>"20190109402"</f>
        <v>20190109402</v>
      </c>
      <c r="D2795" s="9" t="s">
        <v>10</v>
      </c>
    </row>
    <row r="2796" ht="21.95" customHeight="1" spans="1:4">
      <c r="A2796" s="8" t="s">
        <v>41</v>
      </c>
      <c r="B2796" s="8" t="s">
        <v>13</v>
      </c>
      <c r="C2796" s="8" t="str">
        <f>"20190109403"</f>
        <v>20190109403</v>
      </c>
      <c r="D2796" s="9" t="s">
        <v>10</v>
      </c>
    </row>
    <row r="2797" ht="21.95" customHeight="1" spans="1:4">
      <c r="A2797" s="8" t="s">
        <v>41</v>
      </c>
      <c r="B2797" s="8" t="s">
        <v>13</v>
      </c>
      <c r="C2797" s="8" t="str">
        <f>"20190109404"</f>
        <v>20190109404</v>
      </c>
      <c r="D2797" s="9">
        <v>66.5</v>
      </c>
    </row>
    <row r="2798" ht="21.95" customHeight="1" spans="1:4">
      <c r="A2798" s="8" t="s">
        <v>41</v>
      </c>
      <c r="B2798" s="8" t="s">
        <v>13</v>
      </c>
      <c r="C2798" s="8" t="str">
        <f>"20190109405"</f>
        <v>20190109405</v>
      </c>
      <c r="D2798" s="9" t="s">
        <v>10</v>
      </c>
    </row>
    <row r="2799" ht="21.95" customHeight="1" spans="1:4">
      <c r="A2799" s="8" t="s">
        <v>41</v>
      </c>
      <c r="B2799" s="8" t="s">
        <v>13</v>
      </c>
      <c r="C2799" s="8" t="str">
        <f>"20190109406"</f>
        <v>20190109406</v>
      </c>
      <c r="D2799" s="9">
        <v>64.5</v>
      </c>
    </row>
    <row r="2800" ht="21.95" customHeight="1" spans="1:4">
      <c r="A2800" s="8" t="s">
        <v>41</v>
      </c>
      <c r="B2800" s="8" t="s">
        <v>13</v>
      </c>
      <c r="C2800" s="8" t="str">
        <f>"20190109407"</f>
        <v>20190109407</v>
      </c>
      <c r="D2800" s="9">
        <v>56.5</v>
      </c>
    </row>
    <row r="2801" ht="21.95" customHeight="1" spans="1:4">
      <c r="A2801" s="8" t="s">
        <v>41</v>
      </c>
      <c r="B2801" s="8" t="s">
        <v>13</v>
      </c>
      <c r="C2801" s="8" t="str">
        <f>"20190109408"</f>
        <v>20190109408</v>
      </c>
      <c r="D2801" s="9" t="s">
        <v>10</v>
      </c>
    </row>
    <row r="2802" ht="21.95" customHeight="1" spans="1:4">
      <c r="A2802" s="8" t="s">
        <v>42</v>
      </c>
      <c r="B2802" s="8" t="s">
        <v>27</v>
      </c>
      <c r="C2802" s="8" t="str">
        <f>"20190109409"</f>
        <v>20190109409</v>
      </c>
      <c r="D2802" s="9">
        <v>69</v>
      </c>
    </row>
    <row r="2803" ht="21.95" customHeight="1" spans="1:4">
      <c r="A2803" s="8" t="s">
        <v>42</v>
      </c>
      <c r="B2803" s="8" t="s">
        <v>27</v>
      </c>
      <c r="C2803" s="8" t="str">
        <f>"20190109410"</f>
        <v>20190109410</v>
      </c>
      <c r="D2803" s="9">
        <v>62.5</v>
      </c>
    </row>
    <row r="2804" ht="21.95" customHeight="1" spans="1:4">
      <c r="A2804" s="8" t="s">
        <v>42</v>
      </c>
      <c r="B2804" s="8" t="s">
        <v>27</v>
      </c>
      <c r="C2804" s="8" t="str">
        <f>"20190109411"</f>
        <v>20190109411</v>
      </c>
      <c r="D2804" s="9" t="s">
        <v>10</v>
      </c>
    </row>
    <row r="2805" ht="21.95" customHeight="1" spans="1:4">
      <c r="A2805" s="8" t="s">
        <v>42</v>
      </c>
      <c r="B2805" s="8" t="s">
        <v>27</v>
      </c>
      <c r="C2805" s="8" t="str">
        <f>"20190109412"</f>
        <v>20190109412</v>
      </c>
      <c r="D2805" s="9" t="s">
        <v>10</v>
      </c>
    </row>
    <row r="2806" ht="21.95" customHeight="1" spans="1:4">
      <c r="A2806" s="8" t="s">
        <v>42</v>
      </c>
      <c r="B2806" s="8" t="s">
        <v>27</v>
      </c>
      <c r="C2806" s="8" t="str">
        <f>"20190109413"</f>
        <v>20190109413</v>
      </c>
      <c r="D2806" s="9" t="s">
        <v>10</v>
      </c>
    </row>
    <row r="2807" ht="21.95" customHeight="1" spans="1:4">
      <c r="A2807" s="8" t="s">
        <v>42</v>
      </c>
      <c r="B2807" s="8" t="s">
        <v>27</v>
      </c>
      <c r="C2807" s="8" t="str">
        <f>"20190109414"</f>
        <v>20190109414</v>
      </c>
      <c r="D2807" s="9">
        <v>67</v>
      </c>
    </row>
    <row r="2808" ht="21.95" customHeight="1" spans="1:4">
      <c r="A2808" s="8" t="s">
        <v>42</v>
      </c>
      <c r="B2808" s="8" t="s">
        <v>27</v>
      </c>
      <c r="C2808" s="8" t="str">
        <f>"20190109415"</f>
        <v>20190109415</v>
      </c>
      <c r="D2808" s="9">
        <v>66.5</v>
      </c>
    </row>
    <row r="2809" ht="21.95" customHeight="1" spans="1:4">
      <c r="A2809" s="8" t="s">
        <v>42</v>
      </c>
      <c r="B2809" s="8" t="s">
        <v>27</v>
      </c>
      <c r="C2809" s="8" t="str">
        <f>"20190109416"</f>
        <v>20190109416</v>
      </c>
      <c r="D2809" s="9">
        <v>55.5</v>
      </c>
    </row>
    <row r="2810" ht="21.95" customHeight="1" spans="1:4">
      <c r="A2810" s="8" t="s">
        <v>42</v>
      </c>
      <c r="B2810" s="8" t="s">
        <v>27</v>
      </c>
      <c r="C2810" s="8" t="str">
        <f>"20190109417"</f>
        <v>20190109417</v>
      </c>
      <c r="D2810" s="9" t="s">
        <v>10</v>
      </c>
    </row>
    <row r="2811" ht="21.95" customHeight="1" spans="1:4">
      <c r="A2811" s="8" t="s">
        <v>42</v>
      </c>
      <c r="B2811" s="8" t="s">
        <v>27</v>
      </c>
      <c r="C2811" s="8" t="str">
        <f>"20190109418"</f>
        <v>20190109418</v>
      </c>
      <c r="D2811" s="9">
        <v>61</v>
      </c>
    </row>
    <row r="2812" ht="21.95" customHeight="1" spans="1:4">
      <c r="A2812" s="8" t="s">
        <v>42</v>
      </c>
      <c r="B2812" s="8" t="s">
        <v>27</v>
      </c>
      <c r="C2812" s="8" t="str">
        <f>"20190109419"</f>
        <v>20190109419</v>
      </c>
      <c r="D2812" s="9">
        <v>68</v>
      </c>
    </row>
    <row r="2813" ht="21.95" customHeight="1" spans="1:4">
      <c r="A2813" s="8" t="s">
        <v>42</v>
      </c>
      <c r="B2813" s="8" t="s">
        <v>27</v>
      </c>
      <c r="C2813" s="8" t="str">
        <f>"20190109420"</f>
        <v>20190109420</v>
      </c>
      <c r="D2813" s="9">
        <v>65.5</v>
      </c>
    </row>
    <row r="2814" ht="21.95" customHeight="1" spans="1:4">
      <c r="A2814" s="8" t="s">
        <v>42</v>
      </c>
      <c r="B2814" s="8" t="s">
        <v>27</v>
      </c>
      <c r="C2814" s="8" t="str">
        <f>"20190109421"</f>
        <v>20190109421</v>
      </c>
      <c r="D2814" s="9">
        <v>67.5</v>
      </c>
    </row>
    <row r="2815" ht="21.95" customHeight="1" spans="1:4">
      <c r="A2815" s="8" t="s">
        <v>42</v>
      </c>
      <c r="B2815" s="8" t="s">
        <v>27</v>
      </c>
      <c r="C2815" s="8" t="str">
        <f>"20190109422"</f>
        <v>20190109422</v>
      </c>
      <c r="D2815" s="9">
        <v>59.5</v>
      </c>
    </row>
    <row r="2816" ht="21.95" customHeight="1" spans="1:4">
      <c r="A2816" s="8" t="s">
        <v>42</v>
      </c>
      <c r="B2816" s="8" t="s">
        <v>27</v>
      </c>
      <c r="C2816" s="8" t="str">
        <f>"20190109423"</f>
        <v>20190109423</v>
      </c>
      <c r="D2816" s="9">
        <v>65</v>
      </c>
    </row>
    <row r="2817" ht="21.95" customHeight="1" spans="1:4">
      <c r="A2817" s="8" t="s">
        <v>42</v>
      </c>
      <c r="B2817" s="8" t="s">
        <v>27</v>
      </c>
      <c r="C2817" s="8" t="str">
        <f>"20190109424"</f>
        <v>20190109424</v>
      </c>
      <c r="D2817" s="9">
        <v>65.5</v>
      </c>
    </row>
    <row r="2818" ht="21.95" customHeight="1" spans="1:5">
      <c r="A2818" s="8" t="s">
        <v>42</v>
      </c>
      <c r="B2818" s="8" t="s">
        <v>27</v>
      </c>
      <c r="C2818" s="8" t="str">
        <f>"20190109425"</f>
        <v>20190109425</v>
      </c>
      <c r="D2818" s="9">
        <v>76.5</v>
      </c>
      <c r="E2818" s="2" t="s">
        <v>9</v>
      </c>
    </row>
    <row r="2819" ht="21.95" customHeight="1" spans="1:4">
      <c r="A2819" s="8" t="s">
        <v>42</v>
      </c>
      <c r="B2819" s="8" t="s">
        <v>27</v>
      </c>
      <c r="C2819" s="8" t="str">
        <f>"20190109426"</f>
        <v>20190109426</v>
      </c>
      <c r="D2819" s="9">
        <v>72</v>
      </c>
    </row>
    <row r="2820" ht="21.95" customHeight="1" spans="1:4">
      <c r="A2820" s="8" t="s">
        <v>42</v>
      </c>
      <c r="B2820" s="8" t="s">
        <v>27</v>
      </c>
      <c r="C2820" s="8" t="str">
        <f>"20190109427"</f>
        <v>20190109427</v>
      </c>
      <c r="D2820" s="9">
        <v>52</v>
      </c>
    </row>
    <row r="2821" ht="21.95" customHeight="1" spans="1:4">
      <c r="A2821" s="8" t="s">
        <v>42</v>
      </c>
      <c r="B2821" s="8" t="s">
        <v>27</v>
      </c>
      <c r="C2821" s="8" t="str">
        <f>"20190109428"</f>
        <v>20190109428</v>
      </c>
      <c r="D2821" s="9">
        <v>61</v>
      </c>
    </row>
    <row r="2822" ht="21.95" customHeight="1" spans="1:4">
      <c r="A2822" s="8" t="s">
        <v>42</v>
      </c>
      <c r="B2822" s="8" t="s">
        <v>27</v>
      </c>
      <c r="C2822" s="8" t="str">
        <f>"20190109429"</f>
        <v>20190109429</v>
      </c>
      <c r="D2822" s="9" t="s">
        <v>10</v>
      </c>
    </row>
    <row r="2823" ht="21.95" customHeight="1" spans="1:4">
      <c r="A2823" s="8" t="s">
        <v>42</v>
      </c>
      <c r="B2823" s="8" t="s">
        <v>27</v>
      </c>
      <c r="C2823" s="8" t="str">
        <f>"20190109430"</f>
        <v>20190109430</v>
      </c>
      <c r="D2823" s="9" t="s">
        <v>10</v>
      </c>
    </row>
    <row r="2824" ht="21.95" customHeight="1" spans="1:4">
      <c r="A2824" s="8" t="s">
        <v>42</v>
      </c>
      <c r="B2824" s="8" t="s">
        <v>27</v>
      </c>
      <c r="C2824" s="8" t="str">
        <f>"20190109501"</f>
        <v>20190109501</v>
      </c>
      <c r="D2824" s="9" t="s">
        <v>10</v>
      </c>
    </row>
    <row r="2825" ht="21.95" customHeight="1" spans="1:4">
      <c r="A2825" s="8" t="s">
        <v>42</v>
      </c>
      <c r="B2825" s="8" t="s">
        <v>27</v>
      </c>
      <c r="C2825" s="8" t="str">
        <f>"20190109502"</f>
        <v>20190109502</v>
      </c>
      <c r="D2825" s="9" t="s">
        <v>10</v>
      </c>
    </row>
    <row r="2826" ht="21.95" customHeight="1" spans="1:4">
      <c r="A2826" s="8" t="s">
        <v>42</v>
      </c>
      <c r="B2826" s="8" t="s">
        <v>27</v>
      </c>
      <c r="C2826" s="8" t="str">
        <f>"20190109503"</f>
        <v>20190109503</v>
      </c>
      <c r="D2826" s="9">
        <v>61.5</v>
      </c>
    </row>
    <row r="2827" ht="21.95" customHeight="1" spans="1:4">
      <c r="A2827" s="8" t="s">
        <v>42</v>
      </c>
      <c r="B2827" s="8" t="s">
        <v>27</v>
      </c>
      <c r="C2827" s="8" t="str">
        <f>"20190109504"</f>
        <v>20190109504</v>
      </c>
      <c r="D2827" s="9" t="s">
        <v>10</v>
      </c>
    </row>
    <row r="2828" ht="21.95" customHeight="1" spans="1:5">
      <c r="A2828" s="8" t="s">
        <v>42</v>
      </c>
      <c r="B2828" s="8" t="s">
        <v>27</v>
      </c>
      <c r="C2828" s="8" t="str">
        <f>"20190109505"</f>
        <v>20190109505</v>
      </c>
      <c r="D2828" s="9">
        <v>74</v>
      </c>
      <c r="E2828" s="2" t="s">
        <v>9</v>
      </c>
    </row>
    <row r="2829" ht="21.95" customHeight="1" spans="1:4">
      <c r="A2829" s="8" t="s">
        <v>42</v>
      </c>
      <c r="B2829" s="8" t="s">
        <v>27</v>
      </c>
      <c r="C2829" s="8" t="str">
        <f>"20190109506"</f>
        <v>20190109506</v>
      </c>
      <c r="D2829" s="9">
        <v>67.5</v>
      </c>
    </row>
    <row r="2830" ht="21.95" customHeight="1" spans="1:4">
      <c r="A2830" s="8" t="s">
        <v>42</v>
      </c>
      <c r="B2830" s="8" t="s">
        <v>27</v>
      </c>
      <c r="C2830" s="8" t="str">
        <f>"20190109507"</f>
        <v>20190109507</v>
      </c>
      <c r="D2830" s="9">
        <v>62.5</v>
      </c>
    </row>
    <row r="2831" ht="21.95" customHeight="1" spans="1:5">
      <c r="A2831" s="8" t="s">
        <v>42</v>
      </c>
      <c r="B2831" s="8" t="s">
        <v>27</v>
      </c>
      <c r="C2831" s="8" t="str">
        <f>"20190109508"</f>
        <v>20190109508</v>
      </c>
      <c r="D2831" s="9">
        <v>60.5</v>
      </c>
      <c r="E2831" s="10"/>
    </row>
    <row r="2832" ht="21.95" customHeight="1" spans="1:5">
      <c r="A2832" s="8" t="s">
        <v>42</v>
      </c>
      <c r="B2832" s="8" t="s">
        <v>27</v>
      </c>
      <c r="C2832" s="8" t="str">
        <f>"20190109509"</f>
        <v>20190109509</v>
      </c>
      <c r="D2832" s="9" t="s">
        <v>10</v>
      </c>
      <c r="E2832" s="10"/>
    </row>
    <row r="2833" ht="21.95" customHeight="1" spans="1:5">
      <c r="A2833" s="8" t="s">
        <v>42</v>
      </c>
      <c r="B2833" s="8" t="s">
        <v>27</v>
      </c>
      <c r="C2833" s="8" t="str">
        <f>"20190109510"</f>
        <v>20190109510</v>
      </c>
      <c r="D2833" s="9">
        <v>61.5</v>
      </c>
      <c r="E2833" s="10"/>
    </row>
    <row r="2834" ht="21.95" customHeight="1" spans="1:5">
      <c r="A2834" s="8" t="s">
        <v>42</v>
      </c>
      <c r="B2834" s="8" t="s">
        <v>27</v>
      </c>
      <c r="C2834" s="8" t="str">
        <f>"20190109511"</f>
        <v>20190109511</v>
      </c>
      <c r="D2834" s="9" t="s">
        <v>10</v>
      </c>
      <c r="E2834" s="10"/>
    </row>
    <row r="2835" ht="21.95" customHeight="1" spans="1:4">
      <c r="A2835" s="8" t="s">
        <v>42</v>
      </c>
      <c r="B2835" s="8" t="s">
        <v>27</v>
      </c>
      <c r="C2835" s="8" t="str">
        <f>"20190109512"</f>
        <v>20190109512</v>
      </c>
      <c r="D2835" s="9" t="s">
        <v>10</v>
      </c>
    </row>
    <row r="2836" ht="21.95" customHeight="1" spans="1:4">
      <c r="A2836" s="8" t="s">
        <v>42</v>
      </c>
      <c r="B2836" s="8" t="s">
        <v>27</v>
      </c>
      <c r="C2836" s="8" t="str">
        <f>"20190109513"</f>
        <v>20190109513</v>
      </c>
      <c r="D2836" s="9">
        <v>64</v>
      </c>
    </row>
    <row r="2837" ht="21.95" customHeight="1" spans="1:4">
      <c r="A2837" s="8" t="s">
        <v>42</v>
      </c>
      <c r="B2837" s="8" t="s">
        <v>27</v>
      </c>
      <c r="C2837" s="8" t="str">
        <f>"20190109514"</f>
        <v>20190109514</v>
      </c>
      <c r="D2837" s="9">
        <v>64</v>
      </c>
    </row>
    <row r="2838" ht="21.95" customHeight="1" spans="1:4">
      <c r="A2838" s="8" t="s">
        <v>42</v>
      </c>
      <c r="B2838" s="8" t="s">
        <v>27</v>
      </c>
      <c r="C2838" s="8" t="str">
        <f>"20190109515"</f>
        <v>20190109515</v>
      </c>
      <c r="D2838" s="9" t="s">
        <v>10</v>
      </c>
    </row>
    <row r="2839" ht="21.95" customHeight="1" spans="1:4">
      <c r="A2839" s="8" t="s">
        <v>42</v>
      </c>
      <c r="B2839" s="8" t="s">
        <v>27</v>
      </c>
      <c r="C2839" s="8" t="str">
        <f>"20190109516"</f>
        <v>20190109516</v>
      </c>
      <c r="D2839" s="9">
        <v>69.5</v>
      </c>
    </row>
    <row r="2840" ht="21.95" customHeight="1" spans="1:4">
      <c r="A2840" s="8" t="s">
        <v>42</v>
      </c>
      <c r="B2840" s="8" t="s">
        <v>27</v>
      </c>
      <c r="C2840" s="8" t="str">
        <f>"20190109517"</f>
        <v>20190109517</v>
      </c>
      <c r="D2840" s="9">
        <v>67</v>
      </c>
    </row>
    <row r="2841" ht="21.95" customHeight="1" spans="1:4">
      <c r="A2841" s="8" t="s">
        <v>42</v>
      </c>
      <c r="B2841" s="8" t="s">
        <v>27</v>
      </c>
      <c r="C2841" s="8" t="str">
        <f>"20190109518"</f>
        <v>20190109518</v>
      </c>
      <c r="D2841" s="9">
        <v>60.5</v>
      </c>
    </row>
    <row r="2842" ht="21.95" customHeight="1" spans="1:4">
      <c r="A2842" s="8" t="s">
        <v>42</v>
      </c>
      <c r="B2842" s="8" t="s">
        <v>27</v>
      </c>
      <c r="C2842" s="8" t="str">
        <f>"20190109519"</f>
        <v>20190109519</v>
      </c>
      <c r="D2842" s="9">
        <v>68</v>
      </c>
    </row>
    <row r="2843" ht="21.95" customHeight="1" spans="1:4">
      <c r="A2843" s="8" t="s">
        <v>42</v>
      </c>
      <c r="B2843" s="8" t="s">
        <v>27</v>
      </c>
      <c r="C2843" s="8" t="str">
        <f>"20190109520"</f>
        <v>20190109520</v>
      </c>
      <c r="D2843" s="9">
        <v>58</v>
      </c>
    </row>
    <row r="2844" ht="21.95" customHeight="1" spans="1:4">
      <c r="A2844" s="8" t="s">
        <v>42</v>
      </c>
      <c r="B2844" s="8" t="s">
        <v>27</v>
      </c>
      <c r="C2844" s="8" t="str">
        <f>"20190109521"</f>
        <v>20190109521</v>
      </c>
      <c r="D2844" s="9">
        <v>66.5</v>
      </c>
    </row>
    <row r="2845" ht="21.95" customHeight="1" spans="1:4">
      <c r="A2845" s="8" t="s">
        <v>42</v>
      </c>
      <c r="B2845" s="8" t="s">
        <v>27</v>
      </c>
      <c r="C2845" s="8" t="str">
        <f>"20190109522"</f>
        <v>20190109522</v>
      </c>
      <c r="D2845" s="9" t="s">
        <v>10</v>
      </c>
    </row>
    <row r="2846" ht="21.95" customHeight="1" spans="1:5">
      <c r="A2846" s="8" t="s">
        <v>42</v>
      </c>
      <c r="B2846" s="8" t="s">
        <v>27</v>
      </c>
      <c r="C2846" s="8" t="str">
        <f>"20190109523"</f>
        <v>20190109523</v>
      </c>
      <c r="D2846" s="9">
        <v>74</v>
      </c>
      <c r="E2846" s="2" t="s">
        <v>9</v>
      </c>
    </row>
    <row r="2847" ht="21.95" customHeight="1" spans="1:4">
      <c r="A2847" s="8" t="s">
        <v>42</v>
      </c>
      <c r="B2847" s="8" t="s">
        <v>27</v>
      </c>
      <c r="C2847" s="8" t="str">
        <f>"20190109524"</f>
        <v>20190109524</v>
      </c>
      <c r="D2847" s="9" t="s">
        <v>10</v>
      </c>
    </row>
    <row r="2848" ht="21.95" customHeight="1" spans="1:4">
      <c r="A2848" s="8" t="s">
        <v>42</v>
      </c>
      <c r="B2848" s="8" t="s">
        <v>27</v>
      </c>
      <c r="C2848" s="8" t="str">
        <f>"20190109525"</f>
        <v>20190109525</v>
      </c>
      <c r="D2848" s="9" t="s">
        <v>10</v>
      </c>
    </row>
    <row r="2849" ht="21.95" customHeight="1" spans="1:4">
      <c r="A2849" s="8" t="s">
        <v>42</v>
      </c>
      <c r="B2849" s="8" t="s">
        <v>27</v>
      </c>
      <c r="C2849" s="8" t="str">
        <f>"20190109526"</f>
        <v>20190109526</v>
      </c>
      <c r="D2849" s="9" t="s">
        <v>10</v>
      </c>
    </row>
    <row r="2850" ht="21.95" customHeight="1" spans="1:4">
      <c r="A2850" s="8" t="s">
        <v>42</v>
      </c>
      <c r="B2850" s="8" t="s">
        <v>27</v>
      </c>
      <c r="C2850" s="8" t="str">
        <f>"20190109527"</f>
        <v>20190109527</v>
      </c>
      <c r="D2850" s="9">
        <v>61</v>
      </c>
    </row>
    <row r="2851" ht="21.95" customHeight="1" spans="1:4">
      <c r="A2851" s="8" t="s">
        <v>42</v>
      </c>
      <c r="B2851" s="8" t="s">
        <v>27</v>
      </c>
      <c r="C2851" s="8" t="str">
        <f>"20190109528"</f>
        <v>20190109528</v>
      </c>
      <c r="D2851" s="9" t="s">
        <v>10</v>
      </c>
    </row>
    <row r="2852" ht="21.95" customHeight="1" spans="1:4">
      <c r="A2852" s="8" t="s">
        <v>42</v>
      </c>
      <c r="B2852" s="8" t="s">
        <v>27</v>
      </c>
      <c r="C2852" s="8" t="str">
        <f>"20190109529"</f>
        <v>20190109529</v>
      </c>
      <c r="D2852" s="9">
        <v>62</v>
      </c>
    </row>
    <row r="2853" ht="21.95" customHeight="1" spans="1:4">
      <c r="A2853" s="8" t="s">
        <v>42</v>
      </c>
      <c r="B2853" s="8" t="s">
        <v>27</v>
      </c>
      <c r="C2853" s="8" t="str">
        <f>"20190109530"</f>
        <v>20190109530</v>
      </c>
      <c r="D2853" s="9">
        <v>67.5</v>
      </c>
    </row>
    <row r="2854" ht="21" customHeight="1" spans="1:4">
      <c r="A2854" s="8" t="s">
        <v>42</v>
      </c>
      <c r="B2854" s="8" t="s">
        <v>27</v>
      </c>
      <c r="C2854" s="8" t="str">
        <f>"20190109601"</f>
        <v>20190109601</v>
      </c>
      <c r="D2854" s="9">
        <v>69.5</v>
      </c>
    </row>
    <row r="2855" ht="21" customHeight="1" spans="1:4">
      <c r="A2855" s="8" t="s">
        <v>42</v>
      </c>
      <c r="B2855" s="8" t="s">
        <v>27</v>
      </c>
      <c r="C2855" s="8" t="str">
        <f>"20190109602"</f>
        <v>20190109602</v>
      </c>
      <c r="D2855" s="9" t="s">
        <v>10</v>
      </c>
    </row>
    <row r="2856" ht="21" customHeight="1" spans="1:4">
      <c r="A2856" s="8" t="s">
        <v>42</v>
      </c>
      <c r="B2856" s="8" t="s">
        <v>27</v>
      </c>
      <c r="C2856" s="8" t="str">
        <f>"20190109603"</f>
        <v>20190109603</v>
      </c>
      <c r="D2856" s="9">
        <v>61</v>
      </c>
    </row>
    <row r="2857" ht="21" customHeight="1" spans="1:4">
      <c r="A2857" s="8" t="s">
        <v>42</v>
      </c>
      <c r="B2857" s="8" t="s">
        <v>27</v>
      </c>
      <c r="C2857" s="8" t="str">
        <f>"20190109604"</f>
        <v>20190109604</v>
      </c>
      <c r="D2857" s="9" t="s">
        <v>10</v>
      </c>
    </row>
    <row r="2858" ht="21" customHeight="1" spans="1:4">
      <c r="A2858" s="8" t="s">
        <v>42</v>
      </c>
      <c r="B2858" s="8" t="s">
        <v>27</v>
      </c>
      <c r="C2858" s="8" t="str">
        <f>"20190109605"</f>
        <v>20190109605</v>
      </c>
      <c r="D2858" s="9" t="s">
        <v>10</v>
      </c>
    </row>
    <row r="2859" ht="21" customHeight="1" spans="1:4">
      <c r="A2859" s="8" t="s">
        <v>42</v>
      </c>
      <c r="B2859" s="8" t="s">
        <v>27</v>
      </c>
      <c r="C2859" s="8" t="str">
        <f>"20190109606"</f>
        <v>20190109606</v>
      </c>
      <c r="D2859" s="9" t="s">
        <v>10</v>
      </c>
    </row>
    <row r="2860" ht="21" customHeight="1" spans="1:4">
      <c r="A2860" s="8" t="s">
        <v>42</v>
      </c>
      <c r="B2860" s="8" t="s">
        <v>27</v>
      </c>
      <c r="C2860" s="8" t="str">
        <f>"20190109607"</f>
        <v>20190109607</v>
      </c>
      <c r="D2860" s="9">
        <v>69.5</v>
      </c>
    </row>
    <row r="2861" ht="21" customHeight="1" spans="1:4">
      <c r="A2861" s="8" t="s">
        <v>42</v>
      </c>
      <c r="B2861" s="8" t="s">
        <v>27</v>
      </c>
      <c r="C2861" s="8" t="str">
        <f>"20190109608"</f>
        <v>20190109608</v>
      </c>
      <c r="D2861" s="9" t="s">
        <v>10</v>
      </c>
    </row>
    <row r="2862" ht="21" customHeight="1" spans="1:4">
      <c r="A2862" s="8" t="s">
        <v>42</v>
      </c>
      <c r="B2862" s="8" t="s">
        <v>27</v>
      </c>
      <c r="C2862" s="8" t="str">
        <f>"20190109609"</f>
        <v>20190109609</v>
      </c>
      <c r="D2862" s="9">
        <v>63.5</v>
      </c>
    </row>
    <row r="2863" ht="21" customHeight="1" spans="1:5">
      <c r="A2863" s="8" t="s">
        <v>42</v>
      </c>
      <c r="B2863" s="8" t="s">
        <v>27</v>
      </c>
      <c r="C2863" s="8" t="str">
        <f>"20190109610"</f>
        <v>20190109610</v>
      </c>
      <c r="D2863" s="9">
        <v>74.5</v>
      </c>
      <c r="E2863" s="2" t="s">
        <v>9</v>
      </c>
    </row>
    <row r="2864" ht="21" customHeight="1" spans="1:4">
      <c r="A2864" s="8" t="s">
        <v>42</v>
      </c>
      <c r="B2864" s="8" t="s">
        <v>27</v>
      </c>
      <c r="C2864" s="8" t="str">
        <f>"20190109611"</f>
        <v>20190109611</v>
      </c>
      <c r="D2864" s="9">
        <v>73</v>
      </c>
    </row>
    <row r="2865" ht="21" customHeight="1" spans="1:4">
      <c r="A2865" s="8" t="s">
        <v>42</v>
      </c>
      <c r="B2865" s="8" t="s">
        <v>27</v>
      </c>
      <c r="C2865" s="8" t="str">
        <f>"20190109612"</f>
        <v>20190109612</v>
      </c>
      <c r="D2865" s="9">
        <v>65</v>
      </c>
    </row>
    <row r="2866" ht="21" customHeight="1" spans="1:4">
      <c r="A2866" s="8" t="s">
        <v>42</v>
      </c>
      <c r="B2866" s="8" t="s">
        <v>27</v>
      </c>
      <c r="C2866" s="8" t="str">
        <f>"20190109613"</f>
        <v>20190109613</v>
      </c>
      <c r="D2866" s="9" t="s">
        <v>10</v>
      </c>
    </row>
    <row r="2867" ht="21" customHeight="1" spans="1:4">
      <c r="A2867" s="8" t="s">
        <v>42</v>
      </c>
      <c r="B2867" s="8" t="s">
        <v>27</v>
      </c>
      <c r="C2867" s="8" t="str">
        <f>"20190109614"</f>
        <v>20190109614</v>
      </c>
      <c r="D2867" s="9">
        <v>61</v>
      </c>
    </row>
    <row r="2868" ht="21" customHeight="1" spans="1:4">
      <c r="A2868" s="8" t="s">
        <v>42</v>
      </c>
      <c r="B2868" s="8" t="s">
        <v>27</v>
      </c>
      <c r="C2868" s="8" t="str">
        <f>"20190109615"</f>
        <v>20190109615</v>
      </c>
      <c r="D2868" s="9">
        <v>69.5</v>
      </c>
    </row>
    <row r="2869" ht="21" customHeight="1" spans="1:4">
      <c r="A2869" s="8" t="s">
        <v>42</v>
      </c>
      <c r="B2869" s="8" t="s">
        <v>27</v>
      </c>
      <c r="C2869" s="8" t="str">
        <f>"20190109616"</f>
        <v>20190109616</v>
      </c>
      <c r="D2869" s="9" t="s">
        <v>10</v>
      </c>
    </row>
    <row r="2870" ht="21" customHeight="1" spans="1:4">
      <c r="A2870" s="8" t="s">
        <v>42</v>
      </c>
      <c r="B2870" s="8" t="s">
        <v>27</v>
      </c>
      <c r="C2870" s="8" t="str">
        <f>"20190109617"</f>
        <v>20190109617</v>
      </c>
      <c r="D2870" s="9">
        <v>63</v>
      </c>
    </row>
    <row r="2871" ht="21" customHeight="1" spans="1:4">
      <c r="A2871" s="8" t="s">
        <v>42</v>
      </c>
      <c r="B2871" s="8" t="s">
        <v>27</v>
      </c>
      <c r="C2871" s="8" t="str">
        <f>"20190109618"</f>
        <v>20190109618</v>
      </c>
      <c r="D2871" s="9" t="s">
        <v>10</v>
      </c>
    </row>
    <row r="2872" ht="21" customHeight="1" spans="1:4">
      <c r="A2872" s="8" t="s">
        <v>42</v>
      </c>
      <c r="B2872" s="8" t="s">
        <v>27</v>
      </c>
      <c r="C2872" s="8" t="str">
        <f>"20190109619"</f>
        <v>20190109619</v>
      </c>
      <c r="D2872" s="9">
        <v>72</v>
      </c>
    </row>
    <row r="2873" ht="21" customHeight="1" spans="1:4">
      <c r="A2873" s="8" t="s">
        <v>42</v>
      </c>
      <c r="B2873" s="8" t="s">
        <v>27</v>
      </c>
      <c r="C2873" s="8" t="str">
        <f>"20190109620"</f>
        <v>20190109620</v>
      </c>
      <c r="D2873" s="9">
        <v>63.5</v>
      </c>
    </row>
    <row r="2874" ht="21" customHeight="1" spans="1:4">
      <c r="A2874" s="8" t="s">
        <v>42</v>
      </c>
      <c r="B2874" s="8" t="s">
        <v>27</v>
      </c>
      <c r="C2874" s="8" t="str">
        <f>"20190109621"</f>
        <v>20190109621</v>
      </c>
      <c r="D2874" s="9">
        <v>66</v>
      </c>
    </row>
    <row r="2875" ht="21" customHeight="1" spans="1:4">
      <c r="A2875" s="8" t="s">
        <v>42</v>
      </c>
      <c r="B2875" s="8" t="s">
        <v>27</v>
      </c>
      <c r="C2875" s="8" t="str">
        <f>"20190109622"</f>
        <v>20190109622</v>
      </c>
      <c r="D2875" s="9" t="s">
        <v>10</v>
      </c>
    </row>
    <row r="2876" ht="21" customHeight="1" spans="1:4">
      <c r="A2876" s="8" t="s">
        <v>42</v>
      </c>
      <c r="B2876" s="8" t="s">
        <v>27</v>
      </c>
      <c r="C2876" s="8" t="str">
        <f>"20190109623"</f>
        <v>20190109623</v>
      </c>
      <c r="D2876" s="9" t="s">
        <v>10</v>
      </c>
    </row>
    <row r="2877" ht="21" customHeight="1" spans="1:4">
      <c r="A2877" s="8" t="s">
        <v>42</v>
      </c>
      <c r="B2877" s="8" t="s">
        <v>27</v>
      </c>
      <c r="C2877" s="8" t="str">
        <f>"20190109624"</f>
        <v>20190109624</v>
      </c>
      <c r="D2877" s="9" t="s">
        <v>10</v>
      </c>
    </row>
    <row r="2878" ht="21" customHeight="1" spans="1:4">
      <c r="A2878" s="8" t="s">
        <v>43</v>
      </c>
      <c r="B2878" s="8" t="s">
        <v>44</v>
      </c>
      <c r="C2878" s="8" t="str">
        <f>"20190109625"</f>
        <v>20190109625</v>
      </c>
      <c r="D2878" s="9">
        <v>69</v>
      </c>
    </row>
    <row r="2879" ht="21" customHeight="1" spans="1:4">
      <c r="A2879" s="8" t="s">
        <v>43</v>
      </c>
      <c r="B2879" s="8" t="s">
        <v>44</v>
      </c>
      <c r="C2879" s="8" t="str">
        <f>"20190109626"</f>
        <v>20190109626</v>
      </c>
      <c r="D2879" s="9">
        <v>64</v>
      </c>
    </row>
    <row r="2880" ht="21" customHeight="1" spans="1:4">
      <c r="A2880" s="8" t="s">
        <v>43</v>
      </c>
      <c r="B2880" s="8" t="s">
        <v>44</v>
      </c>
      <c r="C2880" s="8" t="str">
        <f>"20190109627"</f>
        <v>20190109627</v>
      </c>
      <c r="D2880" s="9">
        <v>63</v>
      </c>
    </row>
    <row r="2881" ht="21" customHeight="1" spans="1:4">
      <c r="A2881" s="8" t="s">
        <v>43</v>
      </c>
      <c r="B2881" s="8" t="s">
        <v>44</v>
      </c>
      <c r="C2881" s="8" t="str">
        <f>"20190109628"</f>
        <v>20190109628</v>
      </c>
      <c r="D2881" s="9">
        <v>69</v>
      </c>
    </row>
    <row r="2882" ht="21" customHeight="1" spans="1:4">
      <c r="A2882" s="8" t="s">
        <v>43</v>
      </c>
      <c r="B2882" s="8" t="s">
        <v>44</v>
      </c>
      <c r="C2882" s="8" t="str">
        <f>"20190109629"</f>
        <v>20190109629</v>
      </c>
      <c r="D2882" s="9">
        <v>64.5</v>
      </c>
    </row>
    <row r="2883" ht="21" customHeight="1" spans="1:4">
      <c r="A2883" s="8" t="s">
        <v>43</v>
      </c>
      <c r="B2883" s="8" t="s">
        <v>44</v>
      </c>
      <c r="C2883" s="8" t="str">
        <f>"20190109630"</f>
        <v>20190109630</v>
      </c>
      <c r="D2883" s="9">
        <v>66.5</v>
      </c>
    </row>
    <row r="2884" ht="21" customHeight="1" spans="1:4">
      <c r="A2884" s="8" t="s">
        <v>43</v>
      </c>
      <c r="B2884" s="8" t="s">
        <v>44</v>
      </c>
      <c r="C2884" s="8" t="str">
        <f>"20190109631"</f>
        <v>20190109631</v>
      </c>
      <c r="D2884" s="9">
        <v>65.5</v>
      </c>
    </row>
    <row r="2885" ht="21.6" customHeight="1" spans="1:4">
      <c r="A2885" s="8" t="s">
        <v>43</v>
      </c>
      <c r="B2885" s="8" t="s">
        <v>44</v>
      </c>
      <c r="C2885" s="8" t="str">
        <f>"20190109701"</f>
        <v>20190109701</v>
      </c>
      <c r="D2885" s="9">
        <v>64</v>
      </c>
    </row>
    <row r="2886" ht="21.6" customHeight="1" spans="1:4">
      <c r="A2886" s="8" t="s">
        <v>43</v>
      </c>
      <c r="B2886" s="8" t="s">
        <v>44</v>
      </c>
      <c r="C2886" s="8" t="str">
        <f>"20190109702"</f>
        <v>20190109702</v>
      </c>
      <c r="D2886" s="9" t="s">
        <v>10</v>
      </c>
    </row>
    <row r="2887" ht="21.6" customHeight="1" spans="1:5">
      <c r="A2887" s="8" t="s">
        <v>43</v>
      </c>
      <c r="B2887" s="8" t="s">
        <v>44</v>
      </c>
      <c r="C2887" s="8" t="str">
        <f>"20190109703"</f>
        <v>20190109703</v>
      </c>
      <c r="D2887" s="9">
        <v>69.5</v>
      </c>
      <c r="E2887" s="2" t="s">
        <v>9</v>
      </c>
    </row>
    <row r="2888" ht="21.6" customHeight="1" spans="1:4">
      <c r="A2888" s="8" t="s">
        <v>43</v>
      </c>
      <c r="B2888" s="8" t="s">
        <v>44</v>
      </c>
      <c r="C2888" s="8" t="str">
        <f>"20190109704"</f>
        <v>20190109704</v>
      </c>
      <c r="D2888" s="9">
        <v>62.5</v>
      </c>
    </row>
    <row r="2889" ht="21.6" customHeight="1" spans="1:4">
      <c r="A2889" s="8" t="s">
        <v>43</v>
      </c>
      <c r="B2889" s="8" t="s">
        <v>44</v>
      </c>
      <c r="C2889" s="8" t="str">
        <f>"20190109705"</f>
        <v>20190109705</v>
      </c>
      <c r="D2889" s="9">
        <v>64</v>
      </c>
    </row>
    <row r="2890" ht="21.6" customHeight="1" spans="1:4">
      <c r="A2890" s="8" t="s">
        <v>43</v>
      </c>
      <c r="B2890" s="8" t="s">
        <v>44</v>
      </c>
      <c r="C2890" s="8" t="str">
        <f>"20190109706"</f>
        <v>20190109706</v>
      </c>
      <c r="D2890" s="9">
        <v>59.5</v>
      </c>
    </row>
    <row r="2891" ht="21.6" customHeight="1" spans="1:4">
      <c r="A2891" s="8" t="s">
        <v>43</v>
      </c>
      <c r="B2891" s="8" t="s">
        <v>44</v>
      </c>
      <c r="C2891" s="8" t="str">
        <f>"20190109707"</f>
        <v>20190109707</v>
      </c>
      <c r="D2891" s="9" t="s">
        <v>10</v>
      </c>
    </row>
    <row r="2892" ht="21.6" customHeight="1" spans="1:5">
      <c r="A2892" s="8" t="s">
        <v>43</v>
      </c>
      <c r="B2892" s="8" t="s">
        <v>44</v>
      </c>
      <c r="C2892" s="8" t="str">
        <f>"20190109708"</f>
        <v>20190109708</v>
      </c>
      <c r="D2892" s="9">
        <v>53</v>
      </c>
      <c r="E2892" s="10"/>
    </row>
    <row r="2893" ht="21.6" customHeight="1" spans="1:5">
      <c r="A2893" s="8" t="s">
        <v>43</v>
      </c>
      <c r="B2893" s="8" t="s">
        <v>44</v>
      </c>
      <c r="C2893" s="8" t="str">
        <f>"20190109709"</f>
        <v>20190109709</v>
      </c>
      <c r="D2893" s="9">
        <v>61.5</v>
      </c>
      <c r="E2893" s="10"/>
    </row>
    <row r="2894" ht="21.6" customHeight="1" spans="1:5">
      <c r="A2894" s="8" t="s">
        <v>43</v>
      </c>
      <c r="B2894" s="8" t="s">
        <v>44</v>
      </c>
      <c r="C2894" s="8" t="str">
        <f>"20190109710"</f>
        <v>20190109710</v>
      </c>
      <c r="D2894" s="9">
        <v>58.5</v>
      </c>
      <c r="E2894" s="10"/>
    </row>
    <row r="2895" ht="21.6" customHeight="1" spans="1:5">
      <c r="A2895" s="8" t="s">
        <v>43</v>
      </c>
      <c r="B2895" s="8" t="s">
        <v>44</v>
      </c>
      <c r="C2895" s="8" t="str">
        <f>"20190109711"</f>
        <v>20190109711</v>
      </c>
      <c r="D2895" s="9">
        <v>61</v>
      </c>
      <c r="E2895" s="10"/>
    </row>
    <row r="2896" ht="21.6" customHeight="1" spans="1:4">
      <c r="A2896" s="8" t="s">
        <v>43</v>
      </c>
      <c r="B2896" s="8" t="s">
        <v>44</v>
      </c>
      <c r="C2896" s="8" t="str">
        <f>"20190109712"</f>
        <v>20190109712</v>
      </c>
      <c r="D2896" s="9">
        <v>62</v>
      </c>
    </row>
    <row r="2897" ht="21.6" customHeight="1" spans="1:4">
      <c r="A2897" s="8" t="s">
        <v>43</v>
      </c>
      <c r="B2897" s="8" t="s">
        <v>44</v>
      </c>
      <c r="C2897" s="8" t="str">
        <f>"20190109713"</f>
        <v>20190109713</v>
      </c>
      <c r="D2897" s="9">
        <v>66</v>
      </c>
    </row>
    <row r="2898" ht="21.6" customHeight="1" spans="1:4">
      <c r="A2898" s="8" t="s">
        <v>43</v>
      </c>
      <c r="B2898" s="8" t="s">
        <v>44</v>
      </c>
      <c r="C2898" s="8" t="str">
        <f>"20190109714"</f>
        <v>20190109714</v>
      </c>
      <c r="D2898" s="9">
        <v>68</v>
      </c>
    </row>
    <row r="2899" ht="21.6" customHeight="1" spans="1:4">
      <c r="A2899" s="8" t="s">
        <v>43</v>
      </c>
      <c r="B2899" s="8" t="s">
        <v>44</v>
      </c>
      <c r="C2899" s="8" t="str">
        <f>"20190109715"</f>
        <v>20190109715</v>
      </c>
      <c r="D2899" s="9" t="s">
        <v>10</v>
      </c>
    </row>
    <row r="2900" ht="21.6" customHeight="1" spans="1:4">
      <c r="A2900" s="8" t="s">
        <v>43</v>
      </c>
      <c r="B2900" s="8" t="s">
        <v>44</v>
      </c>
      <c r="C2900" s="8" t="str">
        <f>"20190109716"</f>
        <v>20190109716</v>
      </c>
      <c r="D2900" s="9">
        <v>47</v>
      </c>
    </row>
    <row r="2901" ht="21.6" customHeight="1" spans="1:5">
      <c r="A2901" s="8" t="s">
        <v>43</v>
      </c>
      <c r="B2901" s="8" t="s">
        <v>44</v>
      </c>
      <c r="C2901" s="8" t="str">
        <f>"20190109717"</f>
        <v>20190109717</v>
      </c>
      <c r="D2901" s="9">
        <v>69.5</v>
      </c>
      <c r="E2901" s="2" t="s">
        <v>9</v>
      </c>
    </row>
    <row r="2902" ht="21.6" customHeight="1" spans="1:4">
      <c r="A2902" s="8" t="s">
        <v>43</v>
      </c>
      <c r="B2902" s="8" t="s">
        <v>44</v>
      </c>
      <c r="C2902" s="8" t="str">
        <f>"20190109718"</f>
        <v>20190109718</v>
      </c>
      <c r="D2902" s="9">
        <v>63</v>
      </c>
    </row>
    <row r="2903" ht="21.6" customHeight="1" spans="1:4">
      <c r="A2903" s="8" t="s">
        <v>43</v>
      </c>
      <c r="B2903" s="8" t="s">
        <v>44</v>
      </c>
      <c r="C2903" s="8" t="str">
        <f>"20190109719"</f>
        <v>20190109719</v>
      </c>
      <c r="D2903" s="9">
        <v>58.5</v>
      </c>
    </row>
    <row r="2904" ht="21.6" customHeight="1" spans="1:4">
      <c r="A2904" s="8" t="s">
        <v>43</v>
      </c>
      <c r="B2904" s="8" t="s">
        <v>44</v>
      </c>
      <c r="C2904" s="8" t="str">
        <f>"20190109720"</f>
        <v>20190109720</v>
      </c>
      <c r="D2904" s="9">
        <v>63</v>
      </c>
    </row>
    <row r="2905" ht="21.6" customHeight="1" spans="1:4">
      <c r="A2905" s="8" t="s">
        <v>43</v>
      </c>
      <c r="B2905" s="8" t="s">
        <v>44</v>
      </c>
      <c r="C2905" s="8" t="str">
        <f>"20190109721"</f>
        <v>20190109721</v>
      </c>
      <c r="D2905" s="9" t="s">
        <v>10</v>
      </c>
    </row>
    <row r="2906" ht="21.6" customHeight="1" spans="1:4">
      <c r="A2906" s="8" t="s">
        <v>43</v>
      </c>
      <c r="B2906" s="8" t="s">
        <v>44</v>
      </c>
      <c r="C2906" s="8" t="str">
        <f>"20190109722"</f>
        <v>20190109722</v>
      </c>
      <c r="D2906" s="9" t="s">
        <v>10</v>
      </c>
    </row>
    <row r="2907" ht="21.6" customHeight="1" spans="1:4">
      <c r="A2907" s="8" t="s">
        <v>43</v>
      </c>
      <c r="B2907" s="8" t="s">
        <v>44</v>
      </c>
      <c r="C2907" s="8" t="str">
        <f>"20190109723"</f>
        <v>20190109723</v>
      </c>
      <c r="D2907" s="9">
        <v>62.5</v>
      </c>
    </row>
    <row r="2908" ht="21.6" customHeight="1" spans="1:4">
      <c r="A2908" s="8" t="s">
        <v>43</v>
      </c>
      <c r="B2908" s="8" t="s">
        <v>44</v>
      </c>
      <c r="C2908" s="8" t="str">
        <f>"20190109724"</f>
        <v>20190109724</v>
      </c>
      <c r="D2908" s="9">
        <v>62</v>
      </c>
    </row>
    <row r="2909" ht="21.6" customHeight="1" spans="1:4">
      <c r="A2909" s="8" t="s">
        <v>43</v>
      </c>
      <c r="B2909" s="8" t="s">
        <v>44</v>
      </c>
      <c r="C2909" s="8" t="str">
        <f>"20190109725"</f>
        <v>20190109725</v>
      </c>
      <c r="D2909" s="9">
        <v>67.5</v>
      </c>
    </row>
    <row r="2910" ht="21.6" customHeight="1" spans="1:4">
      <c r="A2910" s="8" t="s">
        <v>43</v>
      </c>
      <c r="B2910" s="8" t="s">
        <v>44</v>
      </c>
      <c r="C2910" s="8" t="str">
        <f>"20190109726"</f>
        <v>20190109726</v>
      </c>
      <c r="D2910" s="9">
        <v>57</v>
      </c>
    </row>
    <row r="2911" ht="21.6" customHeight="1" spans="1:4">
      <c r="A2911" s="8" t="s">
        <v>43</v>
      </c>
      <c r="B2911" s="8" t="s">
        <v>44</v>
      </c>
      <c r="C2911" s="8" t="str">
        <f>"20190109727"</f>
        <v>20190109727</v>
      </c>
      <c r="D2911" s="9">
        <v>57.5</v>
      </c>
    </row>
    <row r="2912" ht="21.6" customHeight="1" spans="1:4">
      <c r="A2912" s="8" t="s">
        <v>43</v>
      </c>
      <c r="B2912" s="8" t="s">
        <v>44</v>
      </c>
      <c r="C2912" s="8" t="str">
        <f>"20190109728"</f>
        <v>20190109728</v>
      </c>
      <c r="D2912" s="9">
        <v>57.5</v>
      </c>
    </row>
    <row r="2913" ht="21.6" customHeight="1" spans="1:4">
      <c r="A2913" s="8" t="s">
        <v>43</v>
      </c>
      <c r="B2913" s="8" t="s">
        <v>44</v>
      </c>
      <c r="C2913" s="8" t="str">
        <f>"20190109729"</f>
        <v>20190109729</v>
      </c>
      <c r="D2913" s="9">
        <v>64</v>
      </c>
    </row>
    <row r="2914" ht="21.6" customHeight="1" spans="1:5">
      <c r="A2914" s="8" t="s">
        <v>43</v>
      </c>
      <c r="B2914" s="8" t="s">
        <v>44</v>
      </c>
      <c r="C2914" s="8" t="str">
        <f>"20190109730"</f>
        <v>20190109730</v>
      </c>
      <c r="D2914" s="9">
        <v>69.5</v>
      </c>
      <c r="E2914" s="2" t="s">
        <v>9</v>
      </c>
    </row>
    <row r="2915" ht="21.6" customHeight="1" spans="1:4">
      <c r="A2915" s="8" t="s">
        <v>43</v>
      </c>
      <c r="B2915" s="8" t="s">
        <v>44</v>
      </c>
      <c r="C2915" s="8" t="str">
        <f>"20190109731"</f>
        <v>20190109731</v>
      </c>
      <c r="D2915" s="9" t="s">
        <v>10</v>
      </c>
    </row>
    <row r="2916" ht="21.6" customHeight="1" spans="1:4">
      <c r="A2916" s="8" t="s">
        <v>43</v>
      </c>
      <c r="B2916" s="8" t="s">
        <v>44</v>
      </c>
      <c r="C2916" s="8" t="str">
        <f>"20190109801"</f>
        <v>20190109801</v>
      </c>
      <c r="D2916" s="9" t="s">
        <v>10</v>
      </c>
    </row>
    <row r="2917" ht="21.6" customHeight="1" spans="1:4">
      <c r="A2917" s="8" t="s">
        <v>43</v>
      </c>
      <c r="B2917" s="8" t="s">
        <v>44</v>
      </c>
      <c r="C2917" s="8" t="str">
        <f>"20190109802"</f>
        <v>20190109802</v>
      </c>
      <c r="D2917" s="9" t="s">
        <v>10</v>
      </c>
    </row>
    <row r="2918" ht="21.6" customHeight="1" spans="1:4">
      <c r="A2918" s="8" t="s">
        <v>43</v>
      </c>
      <c r="B2918" s="8" t="s">
        <v>44</v>
      </c>
      <c r="C2918" s="8" t="str">
        <f>"20190109803"</f>
        <v>20190109803</v>
      </c>
      <c r="D2918" s="9">
        <v>69</v>
      </c>
    </row>
    <row r="2919" ht="21.6" customHeight="1" spans="1:4">
      <c r="A2919" s="8" t="s">
        <v>43</v>
      </c>
      <c r="B2919" s="8" t="s">
        <v>44</v>
      </c>
      <c r="C2919" s="8" t="str">
        <f>"20190109804"</f>
        <v>20190109804</v>
      </c>
      <c r="D2919" s="9" t="s">
        <v>10</v>
      </c>
    </row>
    <row r="2920" ht="21.6" customHeight="1" spans="1:4">
      <c r="A2920" s="8" t="s">
        <v>43</v>
      </c>
      <c r="B2920" s="8" t="s">
        <v>44</v>
      </c>
      <c r="C2920" s="8" t="str">
        <f>"20190109805"</f>
        <v>20190109805</v>
      </c>
      <c r="D2920" s="9" t="s">
        <v>10</v>
      </c>
    </row>
    <row r="2921" ht="21.6" customHeight="1" spans="1:4">
      <c r="A2921" s="8" t="s">
        <v>43</v>
      </c>
      <c r="B2921" s="8" t="s">
        <v>44</v>
      </c>
      <c r="C2921" s="8" t="str">
        <f>"20190109806"</f>
        <v>20190109806</v>
      </c>
      <c r="D2921" s="9">
        <v>60.5</v>
      </c>
    </row>
    <row r="2922" ht="21.6" customHeight="1" spans="1:4">
      <c r="A2922" s="8" t="s">
        <v>43</v>
      </c>
      <c r="B2922" s="8" t="s">
        <v>44</v>
      </c>
      <c r="C2922" s="8" t="str">
        <f>"20190109807"</f>
        <v>20190109807</v>
      </c>
      <c r="D2922" s="9">
        <v>66.5</v>
      </c>
    </row>
    <row r="2923" ht="21.6" customHeight="1" spans="1:4">
      <c r="A2923" s="8" t="s">
        <v>43</v>
      </c>
      <c r="B2923" s="8" t="s">
        <v>44</v>
      </c>
      <c r="C2923" s="8" t="str">
        <f>"20190109808"</f>
        <v>20190109808</v>
      </c>
      <c r="D2923" s="9">
        <v>59</v>
      </c>
    </row>
    <row r="2924" ht="21.6" customHeight="1" spans="1:4">
      <c r="A2924" s="8" t="s">
        <v>43</v>
      </c>
      <c r="B2924" s="8" t="s">
        <v>44</v>
      </c>
      <c r="C2924" s="8" t="str">
        <f>"20190109809"</f>
        <v>20190109809</v>
      </c>
      <c r="D2924" s="9">
        <v>63.5</v>
      </c>
    </row>
    <row r="2925" ht="21.6" customHeight="1" spans="1:4">
      <c r="A2925" s="8" t="s">
        <v>43</v>
      </c>
      <c r="B2925" s="8" t="s">
        <v>44</v>
      </c>
      <c r="C2925" s="8" t="str">
        <f>"20190109810"</f>
        <v>20190109810</v>
      </c>
      <c r="D2925" s="9">
        <v>60.5</v>
      </c>
    </row>
    <row r="2926" ht="21.6" customHeight="1" spans="1:4">
      <c r="A2926" s="8" t="s">
        <v>43</v>
      </c>
      <c r="B2926" s="8" t="s">
        <v>44</v>
      </c>
      <c r="C2926" s="8" t="str">
        <f>"20190109811"</f>
        <v>20190109811</v>
      </c>
      <c r="D2926" s="9">
        <v>57.5</v>
      </c>
    </row>
    <row r="2927" ht="21.6" customHeight="1" spans="1:4">
      <c r="A2927" s="8" t="s">
        <v>43</v>
      </c>
      <c r="B2927" s="8" t="s">
        <v>44</v>
      </c>
      <c r="C2927" s="8" t="str">
        <f>"20190109812"</f>
        <v>20190109812</v>
      </c>
      <c r="D2927" s="9">
        <v>59</v>
      </c>
    </row>
    <row r="2928" ht="21.6" customHeight="1" spans="1:5">
      <c r="A2928" s="8" t="s">
        <v>43</v>
      </c>
      <c r="B2928" s="8" t="s">
        <v>44</v>
      </c>
      <c r="C2928" s="8" t="str">
        <f>"20190109813"</f>
        <v>20190109813</v>
      </c>
      <c r="D2928" s="9">
        <v>70</v>
      </c>
      <c r="E2928" s="2" t="s">
        <v>9</v>
      </c>
    </row>
    <row r="2929" ht="21.6" customHeight="1" spans="1:4">
      <c r="A2929" s="8" t="s">
        <v>43</v>
      </c>
      <c r="B2929" s="8" t="s">
        <v>44</v>
      </c>
      <c r="C2929" s="8" t="str">
        <f>"20190109814"</f>
        <v>20190109814</v>
      </c>
      <c r="D2929" s="9">
        <v>60</v>
      </c>
    </row>
    <row r="2930" ht="21.6" customHeight="1" spans="1:4">
      <c r="A2930" s="8" t="s">
        <v>43</v>
      </c>
      <c r="B2930" s="8" t="s">
        <v>44</v>
      </c>
      <c r="C2930" s="8" t="str">
        <f>"20190109815"</f>
        <v>20190109815</v>
      </c>
      <c r="D2930" s="9">
        <v>63</v>
      </c>
    </row>
    <row r="2931" ht="21.6" customHeight="1" spans="1:4">
      <c r="A2931" s="8" t="s">
        <v>43</v>
      </c>
      <c r="B2931" s="8" t="s">
        <v>44</v>
      </c>
      <c r="C2931" s="8" t="str">
        <f>"20190109816"</f>
        <v>20190109816</v>
      </c>
      <c r="D2931" s="9" t="s">
        <v>10</v>
      </c>
    </row>
    <row r="2932" ht="21.6" customHeight="1" spans="1:4">
      <c r="A2932" s="8" t="s">
        <v>43</v>
      </c>
      <c r="B2932" s="8" t="s">
        <v>44</v>
      </c>
      <c r="C2932" s="8" t="str">
        <f>"20190109817"</f>
        <v>20190109817</v>
      </c>
      <c r="D2932" s="9">
        <v>56</v>
      </c>
    </row>
    <row r="2933" ht="21.6" customHeight="1" spans="1:4">
      <c r="A2933" s="8" t="s">
        <v>43</v>
      </c>
      <c r="B2933" s="8" t="s">
        <v>44</v>
      </c>
      <c r="C2933" s="8" t="str">
        <f>"20190109818"</f>
        <v>20190109818</v>
      </c>
      <c r="D2933" s="9" t="s">
        <v>10</v>
      </c>
    </row>
    <row r="2934" ht="21.6" customHeight="1" spans="1:4">
      <c r="A2934" s="8" t="s">
        <v>43</v>
      </c>
      <c r="B2934" s="8" t="s">
        <v>44</v>
      </c>
      <c r="C2934" s="8" t="str">
        <f>"20190109819"</f>
        <v>20190109819</v>
      </c>
      <c r="D2934" s="9" t="s">
        <v>10</v>
      </c>
    </row>
    <row r="2935" ht="21.6" customHeight="1" spans="1:4">
      <c r="A2935" s="8" t="s">
        <v>43</v>
      </c>
      <c r="B2935" s="8" t="s">
        <v>44</v>
      </c>
      <c r="C2935" s="8" t="str">
        <f>"20190109820"</f>
        <v>20190109820</v>
      </c>
      <c r="D2935" s="9" t="s">
        <v>10</v>
      </c>
    </row>
    <row r="2936" ht="21.6" customHeight="1" spans="1:4">
      <c r="A2936" s="8" t="s">
        <v>43</v>
      </c>
      <c r="B2936" s="8" t="s">
        <v>44</v>
      </c>
      <c r="C2936" s="8" t="str">
        <f>"20190109821"</f>
        <v>20190109821</v>
      </c>
      <c r="D2936" s="9">
        <v>56.5</v>
      </c>
    </row>
    <row r="2937" ht="21.6" customHeight="1" spans="1:4">
      <c r="A2937" s="8" t="s">
        <v>43</v>
      </c>
      <c r="B2937" s="8" t="s">
        <v>44</v>
      </c>
      <c r="C2937" s="8" t="str">
        <f>"20190109822"</f>
        <v>20190109822</v>
      </c>
      <c r="D2937" s="9">
        <v>55.5</v>
      </c>
    </row>
    <row r="2938" ht="21.6" customHeight="1" spans="1:4">
      <c r="A2938" s="8" t="s">
        <v>43</v>
      </c>
      <c r="B2938" s="8" t="s">
        <v>27</v>
      </c>
      <c r="C2938" s="8" t="str">
        <f>"20190109823"</f>
        <v>20190109823</v>
      </c>
      <c r="D2938" s="9" t="s">
        <v>10</v>
      </c>
    </row>
    <row r="2939" ht="21.6" customHeight="1" spans="1:4">
      <c r="A2939" s="8" t="s">
        <v>43</v>
      </c>
      <c r="B2939" s="8" t="s">
        <v>27</v>
      </c>
      <c r="C2939" s="8" t="str">
        <f>"20190109824"</f>
        <v>20190109824</v>
      </c>
      <c r="D2939" s="9">
        <v>60.5</v>
      </c>
    </row>
    <row r="2940" ht="21.6" customHeight="1" spans="1:4">
      <c r="A2940" s="8" t="s">
        <v>43</v>
      </c>
      <c r="B2940" s="8" t="s">
        <v>27</v>
      </c>
      <c r="C2940" s="8" t="str">
        <f>"20190109825"</f>
        <v>20190109825</v>
      </c>
      <c r="D2940" s="9">
        <v>60</v>
      </c>
    </row>
    <row r="2941" ht="21.6" customHeight="1" spans="1:4">
      <c r="A2941" s="8" t="s">
        <v>43</v>
      </c>
      <c r="B2941" s="8" t="s">
        <v>27</v>
      </c>
      <c r="C2941" s="8" t="str">
        <f>"20190109826"</f>
        <v>20190109826</v>
      </c>
      <c r="D2941" s="9">
        <v>70.5</v>
      </c>
    </row>
    <row r="2942" ht="21.6" customHeight="1" spans="1:4">
      <c r="A2942" s="8" t="s">
        <v>43</v>
      </c>
      <c r="B2942" s="8" t="s">
        <v>27</v>
      </c>
      <c r="C2942" s="8" t="str">
        <f>"20190109827"</f>
        <v>20190109827</v>
      </c>
      <c r="D2942" s="9" t="s">
        <v>10</v>
      </c>
    </row>
    <row r="2943" ht="21.6" customHeight="1" spans="1:4">
      <c r="A2943" s="8" t="s">
        <v>43</v>
      </c>
      <c r="B2943" s="8" t="s">
        <v>27</v>
      </c>
      <c r="C2943" s="8" t="str">
        <f>"20190109828"</f>
        <v>20190109828</v>
      </c>
      <c r="D2943" s="9" t="s">
        <v>10</v>
      </c>
    </row>
    <row r="2944" ht="21.6" customHeight="1" spans="1:4">
      <c r="A2944" s="8" t="s">
        <v>43</v>
      </c>
      <c r="B2944" s="8" t="s">
        <v>27</v>
      </c>
      <c r="C2944" s="8" t="str">
        <f>"20190109829"</f>
        <v>20190109829</v>
      </c>
      <c r="D2944" s="9" t="s">
        <v>10</v>
      </c>
    </row>
    <row r="2945" ht="21.6" customHeight="1" spans="1:4">
      <c r="A2945" s="8" t="s">
        <v>43</v>
      </c>
      <c r="B2945" s="8" t="s">
        <v>27</v>
      </c>
      <c r="C2945" s="8" t="str">
        <f>"20190109830"</f>
        <v>20190109830</v>
      </c>
      <c r="D2945" s="9">
        <v>61.5</v>
      </c>
    </row>
    <row r="2946" ht="21.6" customHeight="1" spans="1:4">
      <c r="A2946" s="8" t="s">
        <v>43</v>
      </c>
      <c r="B2946" s="8" t="s">
        <v>27</v>
      </c>
      <c r="C2946" s="8" t="str">
        <f>"20190109831"</f>
        <v>20190109831</v>
      </c>
      <c r="D2946" s="9">
        <v>62</v>
      </c>
    </row>
    <row r="2947" ht="21.6" customHeight="1" spans="1:4">
      <c r="A2947" s="8" t="s">
        <v>43</v>
      </c>
      <c r="B2947" s="8" t="s">
        <v>27</v>
      </c>
      <c r="C2947" s="8" t="str">
        <f>"20190109901"</f>
        <v>20190109901</v>
      </c>
      <c r="D2947" s="9">
        <v>66</v>
      </c>
    </row>
    <row r="2948" ht="21.6" customHeight="1" spans="1:4">
      <c r="A2948" s="8" t="s">
        <v>43</v>
      </c>
      <c r="B2948" s="8" t="s">
        <v>27</v>
      </c>
      <c r="C2948" s="8" t="str">
        <f>"20190109902"</f>
        <v>20190109902</v>
      </c>
      <c r="D2948" s="9">
        <v>68.5</v>
      </c>
    </row>
    <row r="2949" ht="21.6" customHeight="1" spans="1:4">
      <c r="A2949" s="8" t="s">
        <v>43</v>
      </c>
      <c r="B2949" s="8" t="s">
        <v>27</v>
      </c>
      <c r="C2949" s="8" t="str">
        <f>"20190109903"</f>
        <v>20190109903</v>
      </c>
      <c r="D2949" s="9" t="s">
        <v>10</v>
      </c>
    </row>
    <row r="2950" ht="21.6" customHeight="1" spans="1:4">
      <c r="A2950" s="8" t="s">
        <v>43</v>
      </c>
      <c r="B2950" s="8" t="s">
        <v>27</v>
      </c>
      <c r="C2950" s="8" t="str">
        <f>"20190109904"</f>
        <v>20190109904</v>
      </c>
      <c r="D2950" s="9">
        <v>61.5</v>
      </c>
    </row>
    <row r="2951" ht="21.6" customHeight="1" spans="1:4">
      <c r="A2951" s="8" t="s">
        <v>43</v>
      </c>
      <c r="B2951" s="8" t="s">
        <v>27</v>
      </c>
      <c r="C2951" s="8" t="str">
        <f>"20190109905"</f>
        <v>20190109905</v>
      </c>
      <c r="D2951" s="9">
        <v>68.5</v>
      </c>
    </row>
    <row r="2952" ht="21.6" customHeight="1" spans="1:5">
      <c r="A2952" s="8" t="s">
        <v>43</v>
      </c>
      <c r="B2952" s="8" t="s">
        <v>27</v>
      </c>
      <c r="C2952" s="8" t="str">
        <f>"20190109906"</f>
        <v>20190109906</v>
      </c>
      <c r="D2952" s="9">
        <v>72.5</v>
      </c>
      <c r="E2952" s="2" t="s">
        <v>9</v>
      </c>
    </row>
    <row r="2953" ht="21.6" customHeight="1" spans="1:4">
      <c r="A2953" s="8" t="s">
        <v>43</v>
      </c>
      <c r="B2953" s="8" t="s">
        <v>27</v>
      </c>
      <c r="C2953" s="8" t="str">
        <f>"20190109907"</f>
        <v>20190109907</v>
      </c>
      <c r="D2953" s="9" t="s">
        <v>10</v>
      </c>
    </row>
    <row r="2954" ht="21.6" customHeight="1" spans="1:4">
      <c r="A2954" s="8" t="s">
        <v>43</v>
      </c>
      <c r="B2954" s="8" t="s">
        <v>27</v>
      </c>
      <c r="C2954" s="8" t="str">
        <f>"20190109908"</f>
        <v>20190109908</v>
      </c>
      <c r="D2954" s="9">
        <v>64.5</v>
      </c>
    </row>
    <row r="2955" ht="21.6" customHeight="1" spans="1:4">
      <c r="A2955" s="8" t="s">
        <v>43</v>
      </c>
      <c r="B2955" s="8" t="s">
        <v>27</v>
      </c>
      <c r="C2955" s="8" t="str">
        <f>"20190109909"</f>
        <v>20190109909</v>
      </c>
      <c r="D2955" s="9" t="s">
        <v>10</v>
      </c>
    </row>
    <row r="2956" ht="21.6" customHeight="1" spans="1:4">
      <c r="A2956" s="8" t="s">
        <v>43</v>
      </c>
      <c r="B2956" s="8" t="s">
        <v>27</v>
      </c>
      <c r="C2956" s="8" t="str">
        <f>"20190109910"</f>
        <v>20190109910</v>
      </c>
      <c r="D2956" s="9">
        <v>60</v>
      </c>
    </row>
    <row r="2957" ht="21.6" customHeight="1" spans="1:4">
      <c r="A2957" s="8" t="s">
        <v>43</v>
      </c>
      <c r="B2957" s="8" t="s">
        <v>27</v>
      </c>
      <c r="C2957" s="8" t="str">
        <f>"20190109911"</f>
        <v>20190109911</v>
      </c>
      <c r="D2957" s="9">
        <v>67.5</v>
      </c>
    </row>
    <row r="2958" ht="21.6" customHeight="1" spans="1:4">
      <c r="A2958" s="8" t="s">
        <v>43</v>
      </c>
      <c r="B2958" s="8" t="s">
        <v>27</v>
      </c>
      <c r="C2958" s="8" t="str">
        <f>"20190109912"</f>
        <v>20190109912</v>
      </c>
      <c r="D2958" s="9">
        <v>68</v>
      </c>
    </row>
    <row r="2959" ht="21.6" customHeight="1" spans="1:4">
      <c r="A2959" s="8" t="s">
        <v>43</v>
      </c>
      <c r="B2959" s="8" t="s">
        <v>27</v>
      </c>
      <c r="C2959" s="8" t="str">
        <f>"20190109913"</f>
        <v>20190109913</v>
      </c>
      <c r="D2959" s="9">
        <v>68.5</v>
      </c>
    </row>
    <row r="2960" ht="21.6" customHeight="1" spans="1:4">
      <c r="A2960" s="8" t="s">
        <v>43</v>
      </c>
      <c r="B2960" s="8" t="s">
        <v>27</v>
      </c>
      <c r="C2960" s="8" t="str">
        <f>"20190109914"</f>
        <v>20190109914</v>
      </c>
      <c r="D2960" s="9">
        <v>69.5</v>
      </c>
    </row>
    <row r="2961" ht="21.6" customHeight="1" spans="1:4">
      <c r="A2961" s="8" t="s">
        <v>43</v>
      </c>
      <c r="B2961" s="8" t="s">
        <v>27</v>
      </c>
      <c r="C2961" s="8" t="str">
        <f>"20190109915"</f>
        <v>20190109915</v>
      </c>
      <c r="D2961" s="9">
        <v>49</v>
      </c>
    </row>
    <row r="2962" ht="21.6" customHeight="1" spans="1:5">
      <c r="A2962" s="8" t="s">
        <v>43</v>
      </c>
      <c r="B2962" s="8" t="s">
        <v>27</v>
      </c>
      <c r="C2962" s="8" t="str">
        <f>"20190109916"</f>
        <v>20190109916</v>
      </c>
      <c r="D2962" s="9">
        <v>75.5</v>
      </c>
      <c r="E2962" s="2" t="s">
        <v>9</v>
      </c>
    </row>
    <row r="2963" ht="21.6" customHeight="1" spans="1:4">
      <c r="A2963" s="8" t="s">
        <v>43</v>
      </c>
      <c r="B2963" s="8" t="s">
        <v>27</v>
      </c>
      <c r="C2963" s="8" t="str">
        <f>"20190109917"</f>
        <v>20190109917</v>
      </c>
      <c r="D2963" s="9">
        <v>62</v>
      </c>
    </row>
    <row r="2964" ht="21.6" customHeight="1" spans="1:4">
      <c r="A2964" s="8" t="s">
        <v>43</v>
      </c>
      <c r="B2964" s="8" t="s">
        <v>27</v>
      </c>
      <c r="C2964" s="8" t="str">
        <f>"20190109918"</f>
        <v>20190109918</v>
      </c>
      <c r="D2964" s="9">
        <v>71</v>
      </c>
    </row>
    <row r="2965" ht="21.6" customHeight="1" spans="1:4">
      <c r="A2965" s="8" t="s">
        <v>43</v>
      </c>
      <c r="B2965" s="8" t="s">
        <v>27</v>
      </c>
      <c r="C2965" s="8" t="str">
        <f>"20190109919"</f>
        <v>20190109919</v>
      </c>
      <c r="D2965" s="9">
        <v>72</v>
      </c>
    </row>
    <row r="2966" ht="21.6" customHeight="1" spans="1:4">
      <c r="A2966" s="8" t="s">
        <v>43</v>
      </c>
      <c r="B2966" s="8" t="s">
        <v>27</v>
      </c>
      <c r="C2966" s="8" t="str">
        <f>"20190109920"</f>
        <v>20190109920</v>
      </c>
      <c r="D2966" s="9">
        <v>62.5</v>
      </c>
    </row>
    <row r="2967" ht="21.6" customHeight="1" spans="1:4">
      <c r="A2967" s="8" t="s">
        <v>43</v>
      </c>
      <c r="B2967" s="8" t="s">
        <v>27</v>
      </c>
      <c r="C2967" s="8" t="str">
        <f>"20190109921"</f>
        <v>20190109921</v>
      </c>
      <c r="D2967" s="9">
        <v>59</v>
      </c>
    </row>
    <row r="2968" ht="21.6" customHeight="1" spans="1:4">
      <c r="A2968" s="8" t="s">
        <v>43</v>
      </c>
      <c r="B2968" s="8" t="s">
        <v>27</v>
      </c>
      <c r="C2968" s="8" t="str">
        <f>"20190109922"</f>
        <v>20190109922</v>
      </c>
      <c r="D2968" s="9">
        <v>64</v>
      </c>
    </row>
    <row r="2969" ht="21.6" customHeight="1" spans="1:4">
      <c r="A2969" s="8" t="s">
        <v>43</v>
      </c>
      <c r="B2969" s="8" t="s">
        <v>27</v>
      </c>
      <c r="C2969" s="8" t="str">
        <f>"20190109923"</f>
        <v>20190109923</v>
      </c>
      <c r="D2969" s="9">
        <v>67.5</v>
      </c>
    </row>
    <row r="2970" ht="21.6" customHeight="1" spans="1:4">
      <c r="A2970" s="8" t="s">
        <v>43</v>
      </c>
      <c r="B2970" s="8" t="s">
        <v>27</v>
      </c>
      <c r="C2970" s="8" t="str">
        <f>"20190109924"</f>
        <v>20190109924</v>
      </c>
      <c r="D2970" s="9" t="s">
        <v>10</v>
      </c>
    </row>
    <row r="2971" ht="21.6" customHeight="1" spans="1:4">
      <c r="A2971" s="8" t="s">
        <v>43</v>
      </c>
      <c r="B2971" s="8" t="s">
        <v>27</v>
      </c>
      <c r="C2971" s="8" t="str">
        <f>"20190109925"</f>
        <v>20190109925</v>
      </c>
      <c r="D2971" s="9">
        <v>62</v>
      </c>
    </row>
    <row r="2972" ht="21.6" customHeight="1" spans="1:4">
      <c r="A2972" s="8" t="s">
        <v>43</v>
      </c>
      <c r="B2972" s="8" t="s">
        <v>27</v>
      </c>
      <c r="C2972" s="8" t="str">
        <f>"20190109926"</f>
        <v>20190109926</v>
      </c>
      <c r="D2972" s="9" t="s">
        <v>10</v>
      </c>
    </row>
    <row r="2973" ht="21.6" customHeight="1" spans="1:4">
      <c r="A2973" s="8" t="s">
        <v>43</v>
      </c>
      <c r="B2973" s="8" t="s">
        <v>27</v>
      </c>
      <c r="C2973" s="8" t="str">
        <f>"20190109927"</f>
        <v>20190109927</v>
      </c>
      <c r="D2973" s="9" t="s">
        <v>10</v>
      </c>
    </row>
    <row r="2974" ht="21.6" customHeight="1" spans="1:4">
      <c r="A2974" s="8" t="s">
        <v>43</v>
      </c>
      <c r="B2974" s="8" t="s">
        <v>27</v>
      </c>
      <c r="C2974" s="8" t="str">
        <f>"20190109928"</f>
        <v>20190109928</v>
      </c>
      <c r="D2974" s="9">
        <v>59.5</v>
      </c>
    </row>
    <row r="2975" ht="21.6" customHeight="1" spans="1:4">
      <c r="A2975" s="8" t="s">
        <v>43</v>
      </c>
      <c r="B2975" s="8" t="s">
        <v>27</v>
      </c>
      <c r="C2975" s="8" t="str">
        <f>"20190109929"</f>
        <v>20190109929</v>
      </c>
      <c r="D2975" s="9">
        <v>57.5</v>
      </c>
    </row>
    <row r="2976" ht="21.6" customHeight="1" spans="1:4">
      <c r="A2976" s="8" t="s">
        <v>43</v>
      </c>
      <c r="B2976" s="8" t="s">
        <v>27</v>
      </c>
      <c r="C2976" s="8" t="str">
        <f>"20190109930"</f>
        <v>20190109930</v>
      </c>
      <c r="D2976" s="9">
        <v>64.5</v>
      </c>
    </row>
    <row r="2977" ht="21.6" customHeight="1" spans="1:4">
      <c r="A2977" s="8" t="s">
        <v>43</v>
      </c>
      <c r="B2977" s="8" t="s">
        <v>27</v>
      </c>
      <c r="C2977" s="8" t="str">
        <f>"20190109931"</f>
        <v>20190109931</v>
      </c>
      <c r="D2977" s="9" t="s">
        <v>10</v>
      </c>
    </row>
    <row r="2978" ht="21.6" customHeight="1" spans="1:4">
      <c r="A2978" s="8" t="s">
        <v>43</v>
      </c>
      <c r="B2978" s="8" t="s">
        <v>27</v>
      </c>
      <c r="C2978" s="8" t="str">
        <f>"20190110001"</f>
        <v>20190110001</v>
      </c>
      <c r="D2978" s="9">
        <v>56</v>
      </c>
    </row>
    <row r="2979" ht="21.6" customHeight="1" spans="1:5">
      <c r="A2979" s="8" t="s">
        <v>43</v>
      </c>
      <c r="B2979" s="8" t="s">
        <v>27</v>
      </c>
      <c r="C2979" s="8" t="str">
        <f>"20190110002"</f>
        <v>20190110002</v>
      </c>
      <c r="D2979" s="9">
        <v>75</v>
      </c>
      <c r="E2979" s="2" t="s">
        <v>9</v>
      </c>
    </row>
    <row r="2980" ht="21.6" customHeight="1" spans="1:4">
      <c r="A2980" s="8" t="s">
        <v>43</v>
      </c>
      <c r="B2980" s="8" t="s">
        <v>27</v>
      </c>
      <c r="C2980" s="8" t="str">
        <f>"20190110003"</f>
        <v>20190110003</v>
      </c>
      <c r="D2980" s="9" t="s">
        <v>10</v>
      </c>
    </row>
    <row r="2981" ht="21.6" customHeight="1" spans="1:4">
      <c r="A2981" s="8" t="s">
        <v>43</v>
      </c>
      <c r="B2981" s="8" t="s">
        <v>27</v>
      </c>
      <c r="C2981" s="8" t="str">
        <f>"20190110004"</f>
        <v>20190110004</v>
      </c>
      <c r="D2981" s="9">
        <v>56.5</v>
      </c>
    </row>
    <row r="2982" ht="21.6" customHeight="1" spans="1:4">
      <c r="A2982" s="8" t="s">
        <v>43</v>
      </c>
      <c r="B2982" s="8" t="s">
        <v>27</v>
      </c>
      <c r="C2982" s="8" t="str">
        <f>"20190110005"</f>
        <v>20190110005</v>
      </c>
      <c r="D2982" s="9">
        <v>62.5</v>
      </c>
    </row>
    <row r="2983" ht="21.6" customHeight="1" spans="1:4">
      <c r="A2983" s="8" t="s">
        <v>43</v>
      </c>
      <c r="B2983" s="8" t="s">
        <v>27</v>
      </c>
      <c r="C2983" s="8" t="str">
        <f>"20190110006"</f>
        <v>20190110006</v>
      </c>
      <c r="D2983" s="9">
        <v>59.5</v>
      </c>
    </row>
    <row r="2984" ht="21.6" customHeight="1" spans="1:5">
      <c r="A2984" s="8" t="s">
        <v>43</v>
      </c>
      <c r="B2984" s="8" t="s">
        <v>27</v>
      </c>
      <c r="C2984" s="8" t="str">
        <f>"20190110007"</f>
        <v>20190110007</v>
      </c>
      <c r="D2984" s="9">
        <v>72.5</v>
      </c>
      <c r="E2984" s="2" t="s">
        <v>9</v>
      </c>
    </row>
    <row r="2985" ht="21.6" customHeight="1" spans="1:4">
      <c r="A2985" s="8" t="s">
        <v>43</v>
      </c>
      <c r="B2985" s="8" t="s">
        <v>27</v>
      </c>
      <c r="C2985" s="8" t="str">
        <f>"20190110008"</f>
        <v>20190110008</v>
      </c>
      <c r="D2985" s="9">
        <v>61</v>
      </c>
    </row>
    <row r="2986" ht="21.6" customHeight="1" spans="1:4">
      <c r="A2986" s="8" t="s">
        <v>43</v>
      </c>
      <c r="B2986" s="8" t="s">
        <v>27</v>
      </c>
      <c r="C2986" s="8" t="str">
        <f>"20190110009"</f>
        <v>20190110009</v>
      </c>
      <c r="D2986" s="9">
        <v>67</v>
      </c>
    </row>
    <row r="2987" ht="21.6" customHeight="1" spans="1:4">
      <c r="A2987" s="8" t="s">
        <v>43</v>
      </c>
      <c r="B2987" s="8" t="s">
        <v>27</v>
      </c>
      <c r="C2987" s="8" t="str">
        <f>"20190110010"</f>
        <v>20190110010</v>
      </c>
      <c r="D2987" s="9">
        <v>65</v>
      </c>
    </row>
    <row r="2988" ht="21.6" customHeight="1" spans="1:4">
      <c r="A2988" s="8" t="s">
        <v>43</v>
      </c>
      <c r="B2988" s="8" t="s">
        <v>27</v>
      </c>
      <c r="C2988" s="8" t="str">
        <f>"20190110011"</f>
        <v>20190110011</v>
      </c>
      <c r="D2988" s="9">
        <v>65</v>
      </c>
    </row>
    <row r="2989" ht="21.6" customHeight="1" spans="1:4">
      <c r="A2989" s="8" t="s">
        <v>43</v>
      </c>
      <c r="B2989" s="8" t="s">
        <v>27</v>
      </c>
      <c r="C2989" s="8" t="str">
        <f>"20190110012"</f>
        <v>20190110012</v>
      </c>
      <c r="D2989" s="9" t="s">
        <v>10</v>
      </c>
    </row>
    <row r="2990" ht="21.6" customHeight="1" spans="1:4">
      <c r="A2990" s="8" t="s">
        <v>43</v>
      </c>
      <c r="B2990" s="8" t="s">
        <v>27</v>
      </c>
      <c r="C2990" s="8" t="str">
        <f>"20190110013"</f>
        <v>20190110013</v>
      </c>
      <c r="D2990" s="9">
        <v>60</v>
      </c>
    </row>
    <row r="2991" ht="21.6" customHeight="1" spans="1:4">
      <c r="A2991" s="8" t="s">
        <v>43</v>
      </c>
      <c r="B2991" s="8" t="s">
        <v>27</v>
      </c>
      <c r="C2991" s="8" t="str">
        <f>"20190110014"</f>
        <v>20190110014</v>
      </c>
      <c r="D2991" s="9">
        <v>64</v>
      </c>
    </row>
    <row r="2992" ht="21.6" customHeight="1" spans="1:4">
      <c r="A2992" s="8" t="s">
        <v>43</v>
      </c>
      <c r="B2992" s="8" t="s">
        <v>27</v>
      </c>
      <c r="C2992" s="8" t="str">
        <f>"20190110015"</f>
        <v>20190110015</v>
      </c>
      <c r="D2992" s="9">
        <v>58</v>
      </c>
    </row>
    <row r="2993" ht="21.6" customHeight="1" spans="1:5">
      <c r="A2993" s="8" t="s">
        <v>43</v>
      </c>
      <c r="B2993" s="8" t="s">
        <v>27</v>
      </c>
      <c r="C2993" s="8" t="str">
        <f>"20190110016"</f>
        <v>20190110016</v>
      </c>
      <c r="D2993" s="9" t="s">
        <v>10</v>
      </c>
      <c r="E2993" s="10"/>
    </row>
    <row r="2994" ht="21.6" customHeight="1" spans="1:5">
      <c r="A2994" s="8" t="s">
        <v>43</v>
      </c>
      <c r="B2994" s="8" t="s">
        <v>27</v>
      </c>
      <c r="C2994" s="8" t="str">
        <f>"20190110017"</f>
        <v>20190110017</v>
      </c>
      <c r="D2994" s="9">
        <v>58.5</v>
      </c>
      <c r="E2994" s="10"/>
    </row>
    <row r="2995" ht="21.6" customHeight="1" spans="1:5">
      <c r="A2995" s="8" t="s">
        <v>43</v>
      </c>
      <c r="B2995" s="8" t="s">
        <v>27</v>
      </c>
      <c r="C2995" s="8" t="str">
        <f>"20190110018"</f>
        <v>20190110018</v>
      </c>
      <c r="D2995" s="9">
        <v>66</v>
      </c>
      <c r="E2995" s="10"/>
    </row>
    <row r="2996" ht="21.6" customHeight="1" spans="1:5">
      <c r="A2996" s="8" t="s">
        <v>43</v>
      </c>
      <c r="B2996" s="8" t="s">
        <v>27</v>
      </c>
      <c r="C2996" s="8" t="str">
        <f>"20190110019"</f>
        <v>20190110019</v>
      </c>
      <c r="D2996" s="9" t="s">
        <v>10</v>
      </c>
      <c r="E2996" s="10"/>
    </row>
    <row r="2997" ht="21.6" customHeight="1" spans="1:5">
      <c r="A2997" s="8" t="s">
        <v>43</v>
      </c>
      <c r="B2997" s="8" t="s">
        <v>27</v>
      </c>
      <c r="C2997" s="8" t="str">
        <f>"20190110020"</f>
        <v>20190110020</v>
      </c>
      <c r="D2997" s="9">
        <v>62.5</v>
      </c>
      <c r="E2997" s="10"/>
    </row>
    <row r="2998" ht="21.6" customHeight="1" spans="1:4">
      <c r="A2998" s="8" t="s">
        <v>43</v>
      </c>
      <c r="B2998" s="8" t="s">
        <v>27</v>
      </c>
      <c r="C2998" s="8" t="str">
        <f>"20190110021"</f>
        <v>20190110021</v>
      </c>
      <c r="D2998" s="9" t="s">
        <v>10</v>
      </c>
    </row>
    <row r="2999" ht="21.6" customHeight="1" spans="1:4">
      <c r="A2999" s="8" t="s">
        <v>43</v>
      </c>
      <c r="B2999" s="8" t="s">
        <v>27</v>
      </c>
      <c r="C2999" s="8" t="str">
        <f>"20190110022"</f>
        <v>20190110022</v>
      </c>
      <c r="D2999" s="9">
        <v>65.5</v>
      </c>
    </row>
    <row r="3000" ht="21.6" customHeight="1" spans="1:4">
      <c r="A3000" s="8" t="s">
        <v>43</v>
      </c>
      <c r="B3000" s="8" t="s">
        <v>27</v>
      </c>
      <c r="C3000" s="8" t="str">
        <f>"20190110023"</f>
        <v>20190110023</v>
      </c>
      <c r="D3000" s="9" t="s">
        <v>10</v>
      </c>
    </row>
    <row r="3001" ht="21.6" customHeight="1" spans="1:4">
      <c r="A3001" s="8" t="s">
        <v>43</v>
      </c>
      <c r="B3001" s="8" t="s">
        <v>27</v>
      </c>
      <c r="C3001" s="8" t="str">
        <f>"20190110024"</f>
        <v>20190110024</v>
      </c>
      <c r="D3001" s="9">
        <v>61.5</v>
      </c>
    </row>
    <row r="3002" ht="21.6" customHeight="1" spans="1:4">
      <c r="A3002" s="8" t="s">
        <v>43</v>
      </c>
      <c r="B3002" s="8" t="s">
        <v>27</v>
      </c>
      <c r="C3002" s="8" t="str">
        <f>"20190110025"</f>
        <v>20190110025</v>
      </c>
      <c r="D3002" s="9">
        <v>57</v>
      </c>
    </row>
    <row r="3003" ht="21.6" customHeight="1" spans="1:4">
      <c r="A3003" s="8" t="s">
        <v>43</v>
      </c>
      <c r="B3003" s="8" t="s">
        <v>27</v>
      </c>
      <c r="C3003" s="8" t="str">
        <f>"20190110026"</f>
        <v>20190110026</v>
      </c>
      <c r="D3003" s="9">
        <v>67.5</v>
      </c>
    </row>
    <row r="3004" ht="21.6" customHeight="1" spans="1:4">
      <c r="A3004" s="8" t="s">
        <v>43</v>
      </c>
      <c r="B3004" s="8" t="s">
        <v>27</v>
      </c>
      <c r="C3004" s="8" t="str">
        <f>"20190110027"</f>
        <v>20190110027</v>
      </c>
      <c r="D3004" s="9">
        <v>61.5</v>
      </c>
    </row>
    <row r="3005" ht="21.6" customHeight="1" spans="1:4">
      <c r="A3005" s="8" t="s">
        <v>43</v>
      </c>
      <c r="B3005" s="8" t="s">
        <v>27</v>
      </c>
      <c r="C3005" s="8" t="str">
        <f>"20190110028"</f>
        <v>20190110028</v>
      </c>
      <c r="D3005" s="9" t="s">
        <v>10</v>
      </c>
    </row>
    <row r="3006" ht="21.6" customHeight="1" spans="1:4">
      <c r="A3006" s="8" t="s">
        <v>43</v>
      </c>
      <c r="B3006" s="8" t="s">
        <v>27</v>
      </c>
      <c r="C3006" s="8" t="str">
        <f>"20190110029"</f>
        <v>20190110029</v>
      </c>
      <c r="D3006" s="9" t="s">
        <v>10</v>
      </c>
    </row>
    <row r="3007" ht="21.6" customHeight="1" spans="1:4">
      <c r="A3007" s="8" t="s">
        <v>43</v>
      </c>
      <c r="B3007" s="8" t="s">
        <v>27</v>
      </c>
      <c r="C3007" s="8" t="str">
        <f>"20190110030"</f>
        <v>20190110030</v>
      </c>
      <c r="D3007" s="9">
        <v>63.5</v>
      </c>
    </row>
    <row r="3008" ht="21.6" customHeight="1" spans="1:4">
      <c r="A3008" s="8" t="s">
        <v>43</v>
      </c>
      <c r="B3008" s="8" t="s">
        <v>27</v>
      </c>
      <c r="C3008" s="8" t="str">
        <f>"20190110031"</f>
        <v>20190110031</v>
      </c>
      <c r="D3008" s="9">
        <v>67.5</v>
      </c>
    </row>
    <row r="3009" ht="21.6" customHeight="1" spans="1:4">
      <c r="A3009" s="8" t="s">
        <v>43</v>
      </c>
      <c r="B3009" s="8" t="s">
        <v>27</v>
      </c>
      <c r="C3009" s="8" t="str">
        <f>"20190110101"</f>
        <v>20190110101</v>
      </c>
      <c r="D3009" s="9" t="s">
        <v>10</v>
      </c>
    </row>
    <row r="3010" ht="21.6" customHeight="1" spans="1:4">
      <c r="A3010" s="8" t="s">
        <v>43</v>
      </c>
      <c r="B3010" s="8" t="s">
        <v>27</v>
      </c>
      <c r="C3010" s="8" t="str">
        <f>"20190110102"</f>
        <v>20190110102</v>
      </c>
      <c r="D3010" s="9">
        <v>67</v>
      </c>
    </row>
    <row r="3011" ht="21.6" customHeight="1" spans="1:4">
      <c r="A3011" s="8" t="s">
        <v>43</v>
      </c>
      <c r="B3011" s="8" t="s">
        <v>27</v>
      </c>
      <c r="C3011" s="8" t="str">
        <f>"20190110103"</f>
        <v>20190110103</v>
      </c>
      <c r="D3011" s="9" t="s">
        <v>10</v>
      </c>
    </row>
    <row r="3012" ht="21.6" customHeight="1" spans="1:4">
      <c r="A3012" s="8" t="s">
        <v>43</v>
      </c>
      <c r="B3012" s="8" t="s">
        <v>27</v>
      </c>
      <c r="C3012" s="8" t="str">
        <f>"20190110104"</f>
        <v>20190110104</v>
      </c>
      <c r="D3012" s="9">
        <v>58.5</v>
      </c>
    </row>
    <row r="3013" ht="21.6" customHeight="1" spans="1:4">
      <c r="A3013" s="8" t="s">
        <v>43</v>
      </c>
      <c r="B3013" s="8" t="s">
        <v>27</v>
      </c>
      <c r="C3013" s="8" t="str">
        <f>"20190110105"</f>
        <v>20190110105</v>
      </c>
      <c r="D3013" s="9">
        <v>65</v>
      </c>
    </row>
    <row r="3014" ht="21.6" customHeight="1" spans="1:4">
      <c r="A3014" s="8" t="s">
        <v>43</v>
      </c>
      <c r="B3014" s="8" t="s">
        <v>27</v>
      </c>
      <c r="C3014" s="8" t="str">
        <f>"20190110106"</f>
        <v>20190110106</v>
      </c>
      <c r="D3014" s="9" t="s">
        <v>10</v>
      </c>
    </row>
    <row r="3015" ht="21.6" customHeight="1" spans="1:4">
      <c r="A3015" s="8" t="s">
        <v>43</v>
      </c>
      <c r="B3015" s="8" t="s">
        <v>27</v>
      </c>
      <c r="C3015" s="8" t="str">
        <f>"20190110107"</f>
        <v>20190110107</v>
      </c>
      <c r="D3015" s="9">
        <v>61</v>
      </c>
    </row>
    <row r="3016" ht="21.6" customHeight="1" spans="1:4">
      <c r="A3016" s="8" t="s">
        <v>43</v>
      </c>
      <c r="B3016" s="8" t="s">
        <v>27</v>
      </c>
      <c r="C3016" s="8" t="str">
        <f>"20190110108"</f>
        <v>20190110108</v>
      </c>
      <c r="D3016" s="9">
        <v>61.5</v>
      </c>
    </row>
    <row r="3017" ht="21.6" customHeight="1" spans="1:4">
      <c r="A3017" s="8" t="s">
        <v>43</v>
      </c>
      <c r="B3017" s="8" t="s">
        <v>27</v>
      </c>
      <c r="C3017" s="8" t="str">
        <f>"20190110109"</f>
        <v>20190110109</v>
      </c>
      <c r="D3017" s="9">
        <v>65.5</v>
      </c>
    </row>
    <row r="3018" ht="21.6" customHeight="1" spans="1:4">
      <c r="A3018" s="8" t="s">
        <v>43</v>
      </c>
      <c r="B3018" s="8" t="s">
        <v>27</v>
      </c>
      <c r="C3018" s="8" t="str">
        <f>"20190110110"</f>
        <v>20190110110</v>
      </c>
      <c r="D3018" s="9">
        <v>66.5</v>
      </c>
    </row>
    <row r="3019" ht="21.6" customHeight="1" spans="1:4">
      <c r="A3019" s="8" t="s">
        <v>43</v>
      </c>
      <c r="B3019" s="8" t="s">
        <v>27</v>
      </c>
      <c r="C3019" s="8" t="str">
        <f>"20190110111"</f>
        <v>20190110111</v>
      </c>
      <c r="D3019" s="9" t="s">
        <v>10</v>
      </c>
    </row>
    <row r="3020" ht="21.6" customHeight="1" spans="1:4">
      <c r="A3020" s="8" t="s">
        <v>43</v>
      </c>
      <c r="B3020" s="8" t="s">
        <v>27</v>
      </c>
      <c r="C3020" s="8" t="str">
        <f>"20190110112"</f>
        <v>20190110112</v>
      </c>
      <c r="D3020" s="9" t="s">
        <v>10</v>
      </c>
    </row>
    <row r="3021" ht="21.6" customHeight="1" spans="1:4">
      <c r="A3021" s="8" t="s">
        <v>43</v>
      </c>
      <c r="B3021" s="8" t="s">
        <v>27</v>
      </c>
      <c r="C3021" s="8" t="str">
        <f>"20190110113"</f>
        <v>20190110113</v>
      </c>
      <c r="D3021" s="9">
        <v>63.5</v>
      </c>
    </row>
    <row r="3022" ht="21.6" customHeight="1" spans="1:4">
      <c r="A3022" s="8" t="s">
        <v>43</v>
      </c>
      <c r="B3022" s="8" t="s">
        <v>27</v>
      </c>
      <c r="C3022" s="8" t="str">
        <f>"20190110114"</f>
        <v>20190110114</v>
      </c>
      <c r="D3022" s="9">
        <v>64.5</v>
      </c>
    </row>
    <row r="3023" ht="21.6" customHeight="1" spans="1:4">
      <c r="A3023" s="8" t="s">
        <v>43</v>
      </c>
      <c r="B3023" s="8" t="s">
        <v>27</v>
      </c>
      <c r="C3023" s="8" t="str">
        <f>"20190110115"</f>
        <v>20190110115</v>
      </c>
      <c r="D3023" s="9" t="s">
        <v>10</v>
      </c>
    </row>
    <row r="3024" ht="21.6" customHeight="1" spans="1:4">
      <c r="A3024" s="8" t="s">
        <v>43</v>
      </c>
      <c r="B3024" s="8" t="s">
        <v>27</v>
      </c>
      <c r="C3024" s="8" t="str">
        <f>"20190110116"</f>
        <v>20190110116</v>
      </c>
      <c r="D3024" s="9" t="s">
        <v>10</v>
      </c>
    </row>
    <row r="3025" ht="21.6" customHeight="1" spans="1:4">
      <c r="A3025" s="8" t="s">
        <v>43</v>
      </c>
      <c r="B3025" s="8" t="s">
        <v>27</v>
      </c>
      <c r="C3025" s="8" t="str">
        <f>"20190110117"</f>
        <v>20190110117</v>
      </c>
      <c r="D3025" s="9">
        <v>56.5</v>
      </c>
    </row>
    <row r="3026" ht="21.6" customHeight="1" spans="1:4">
      <c r="A3026" s="8" t="s">
        <v>43</v>
      </c>
      <c r="B3026" s="8" t="s">
        <v>27</v>
      </c>
      <c r="C3026" s="8" t="str">
        <f>"20190110118"</f>
        <v>20190110118</v>
      </c>
      <c r="D3026" s="9">
        <v>58</v>
      </c>
    </row>
    <row r="3027" ht="21.6" customHeight="1" spans="1:4">
      <c r="A3027" s="8" t="s">
        <v>43</v>
      </c>
      <c r="B3027" s="8" t="s">
        <v>27</v>
      </c>
      <c r="C3027" s="8" t="str">
        <f>"20190110119"</f>
        <v>20190110119</v>
      </c>
      <c r="D3027" s="9">
        <v>57.5</v>
      </c>
    </row>
    <row r="3028" ht="21.6" customHeight="1" spans="1:4">
      <c r="A3028" s="8" t="s">
        <v>43</v>
      </c>
      <c r="B3028" s="8" t="s">
        <v>27</v>
      </c>
      <c r="C3028" s="8" t="str">
        <f>"20190110120"</f>
        <v>20190110120</v>
      </c>
      <c r="D3028" s="9">
        <v>60</v>
      </c>
    </row>
    <row r="3029" ht="21.6" customHeight="1" spans="1:4">
      <c r="A3029" s="8" t="s">
        <v>43</v>
      </c>
      <c r="B3029" s="8" t="s">
        <v>27</v>
      </c>
      <c r="C3029" s="8" t="str">
        <f>"20190110121"</f>
        <v>20190110121</v>
      </c>
      <c r="D3029" s="9">
        <v>71</v>
      </c>
    </row>
    <row r="3030" ht="21.6" customHeight="1" spans="1:4">
      <c r="A3030" s="8" t="s">
        <v>43</v>
      </c>
      <c r="B3030" s="8" t="s">
        <v>27</v>
      </c>
      <c r="C3030" s="8" t="str">
        <f>"20190110122"</f>
        <v>20190110122</v>
      </c>
      <c r="D3030" s="9">
        <v>60</v>
      </c>
    </row>
    <row r="3031" ht="21.6" customHeight="1" spans="1:4">
      <c r="A3031" s="8" t="s">
        <v>43</v>
      </c>
      <c r="B3031" s="8" t="s">
        <v>27</v>
      </c>
      <c r="C3031" s="8" t="str">
        <f>"20190110123"</f>
        <v>20190110123</v>
      </c>
      <c r="D3031" s="9">
        <v>67</v>
      </c>
    </row>
    <row r="3032" ht="21.6" customHeight="1" spans="1:4">
      <c r="A3032" s="8" t="s">
        <v>43</v>
      </c>
      <c r="B3032" s="8" t="s">
        <v>27</v>
      </c>
      <c r="C3032" s="8" t="str">
        <f>"20190110124"</f>
        <v>20190110124</v>
      </c>
      <c r="D3032" s="9" t="s">
        <v>10</v>
      </c>
    </row>
    <row r="3033" ht="21.6" customHeight="1" spans="1:4">
      <c r="A3033" s="8" t="s">
        <v>43</v>
      </c>
      <c r="B3033" s="8" t="s">
        <v>27</v>
      </c>
      <c r="C3033" s="8" t="str">
        <f>"20190110125"</f>
        <v>20190110125</v>
      </c>
      <c r="D3033" s="9">
        <v>69</v>
      </c>
    </row>
    <row r="3034" ht="21.6" customHeight="1" spans="1:4">
      <c r="A3034" s="8" t="s">
        <v>43</v>
      </c>
      <c r="B3034" s="8" t="s">
        <v>27</v>
      </c>
      <c r="C3034" s="8" t="str">
        <f>"20190110126"</f>
        <v>20190110126</v>
      </c>
      <c r="D3034" s="9">
        <v>66.5</v>
      </c>
    </row>
    <row r="3035" ht="21.6" customHeight="1" spans="1:4">
      <c r="A3035" s="8" t="s">
        <v>43</v>
      </c>
      <c r="B3035" s="8" t="s">
        <v>27</v>
      </c>
      <c r="C3035" s="8" t="str">
        <f>"20190110127"</f>
        <v>20190110127</v>
      </c>
      <c r="D3035" s="9">
        <v>62</v>
      </c>
    </row>
    <row r="3036" ht="21.6" customHeight="1" spans="1:4">
      <c r="A3036" s="8" t="s">
        <v>43</v>
      </c>
      <c r="B3036" s="8" t="s">
        <v>27</v>
      </c>
      <c r="C3036" s="8" t="str">
        <f>"20190110128"</f>
        <v>20190110128</v>
      </c>
      <c r="D3036" s="9">
        <v>63</v>
      </c>
    </row>
    <row r="3037" ht="21.6" customHeight="1" spans="1:4">
      <c r="A3037" s="8" t="s">
        <v>43</v>
      </c>
      <c r="B3037" s="8" t="s">
        <v>27</v>
      </c>
      <c r="C3037" s="8" t="str">
        <f>"20190110129"</f>
        <v>20190110129</v>
      </c>
      <c r="D3037" s="9">
        <v>64.5</v>
      </c>
    </row>
    <row r="3038" ht="21.6" customHeight="1" spans="1:4">
      <c r="A3038" s="8" t="s">
        <v>43</v>
      </c>
      <c r="B3038" s="8" t="s">
        <v>27</v>
      </c>
      <c r="C3038" s="8" t="str">
        <f>"20190110130"</f>
        <v>20190110130</v>
      </c>
      <c r="D3038" s="9">
        <v>48</v>
      </c>
    </row>
    <row r="3039" ht="21.6" customHeight="1" spans="1:4">
      <c r="A3039" s="8" t="s">
        <v>43</v>
      </c>
      <c r="B3039" s="8" t="s">
        <v>27</v>
      </c>
      <c r="C3039" s="8" t="str">
        <f>"20190110131"</f>
        <v>20190110131</v>
      </c>
      <c r="D3039" s="9" t="s">
        <v>10</v>
      </c>
    </row>
    <row r="3040" ht="21.6" customHeight="1" spans="1:4">
      <c r="A3040" s="8" t="s">
        <v>43</v>
      </c>
      <c r="B3040" s="8" t="s">
        <v>27</v>
      </c>
      <c r="C3040" s="8" t="str">
        <f>"20190110201"</f>
        <v>20190110201</v>
      </c>
      <c r="D3040" s="9">
        <v>68</v>
      </c>
    </row>
    <row r="3041" ht="21.6" customHeight="1" spans="1:4">
      <c r="A3041" s="8" t="s">
        <v>43</v>
      </c>
      <c r="B3041" s="8" t="s">
        <v>27</v>
      </c>
      <c r="C3041" s="8" t="str">
        <f>"20190110202"</f>
        <v>20190110202</v>
      </c>
      <c r="D3041" s="9">
        <v>60</v>
      </c>
    </row>
    <row r="3042" ht="21.6" customHeight="1" spans="1:4">
      <c r="A3042" s="8" t="s">
        <v>43</v>
      </c>
      <c r="B3042" s="8" t="s">
        <v>27</v>
      </c>
      <c r="C3042" s="8" t="str">
        <f>"20190110203"</f>
        <v>20190110203</v>
      </c>
      <c r="D3042" s="9">
        <v>64</v>
      </c>
    </row>
    <row r="3043" ht="21.6" customHeight="1" spans="1:4">
      <c r="A3043" s="8" t="s">
        <v>43</v>
      </c>
      <c r="B3043" s="8" t="s">
        <v>27</v>
      </c>
      <c r="C3043" s="8" t="str">
        <f>"20190110204"</f>
        <v>20190110204</v>
      </c>
      <c r="D3043" s="9">
        <v>43</v>
      </c>
    </row>
    <row r="3044" ht="21.6" customHeight="1" spans="1:4">
      <c r="A3044" s="8" t="s">
        <v>43</v>
      </c>
      <c r="B3044" s="8" t="s">
        <v>27</v>
      </c>
      <c r="C3044" s="8" t="str">
        <f>"20190110205"</f>
        <v>20190110205</v>
      </c>
      <c r="D3044" s="9" t="s">
        <v>10</v>
      </c>
    </row>
    <row r="3045" ht="21.6" customHeight="1" spans="1:4">
      <c r="A3045" s="8" t="s">
        <v>43</v>
      </c>
      <c r="B3045" s="8" t="s">
        <v>27</v>
      </c>
      <c r="C3045" s="8" t="str">
        <f>"20190110206"</f>
        <v>20190110206</v>
      </c>
      <c r="D3045" s="9">
        <v>60</v>
      </c>
    </row>
    <row r="3046" ht="21.6" customHeight="1" spans="1:4">
      <c r="A3046" s="8" t="s">
        <v>43</v>
      </c>
      <c r="B3046" s="8" t="s">
        <v>27</v>
      </c>
      <c r="C3046" s="8" t="str">
        <f>"20190110207"</f>
        <v>20190110207</v>
      </c>
      <c r="D3046" s="9">
        <v>64.5</v>
      </c>
    </row>
    <row r="3047" ht="21.6" customHeight="1" spans="1:4">
      <c r="A3047" s="8" t="s">
        <v>43</v>
      </c>
      <c r="B3047" s="8" t="s">
        <v>27</v>
      </c>
      <c r="C3047" s="8" t="str">
        <f>"20190110208"</f>
        <v>20190110208</v>
      </c>
      <c r="D3047" s="9">
        <v>50.5</v>
      </c>
    </row>
    <row r="3048" ht="21.6" customHeight="1" spans="1:4">
      <c r="A3048" s="8" t="s">
        <v>43</v>
      </c>
      <c r="B3048" s="8" t="s">
        <v>27</v>
      </c>
      <c r="C3048" s="8" t="str">
        <f>"20190110209"</f>
        <v>20190110209</v>
      </c>
      <c r="D3048" s="9">
        <v>59.5</v>
      </c>
    </row>
    <row r="3049" ht="21.6" customHeight="1" spans="1:4">
      <c r="A3049" s="8" t="s">
        <v>43</v>
      </c>
      <c r="B3049" s="8" t="s">
        <v>27</v>
      </c>
      <c r="C3049" s="8" t="str">
        <f>"20190110210"</f>
        <v>20190110210</v>
      </c>
      <c r="D3049" s="9" t="s">
        <v>10</v>
      </c>
    </row>
    <row r="3050" ht="21.6" customHeight="1" spans="1:4">
      <c r="A3050" s="8" t="s">
        <v>43</v>
      </c>
      <c r="B3050" s="8" t="s">
        <v>27</v>
      </c>
      <c r="C3050" s="8" t="str">
        <f>"20190110211"</f>
        <v>20190110211</v>
      </c>
      <c r="D3050" s="9">
        <v>57</v>
      </c>
    </row>
    <row r="3051" ht="21.6" customHeight="1" spans="1:4">
      <c r="A3051" s="8" t="s">
        <v>43</v>
      </c>
      <c r="B3051" s="8" t="s">
        <v>27</v>
      </c>
      <c r="C3051" s="8" t="str">
        <f>"20190110212"</f>
        <v>20190110212</v>
      </c>
      <c r="D3051" s="9" t="s">
        <v>10</v>
      </c>
    </row>
    <row r="3052" ht="21.6" customHeight="1" spans="1:4">
      <c r="A3052" s="8" t="s">
        <v>43</v>
      </c>
      <c r="B3052" s="8" t="s">
        <v>27</v>
      </c>
      <c r="C3052" s="8" t="str">
        <f>"20190110213"</f>
        <v>20190110213</v>
      </c>
      <c r="D3052" s="9">
        <v>67</v>
      </c>
    </row>
    <row r="3053" ht="21.6" customHeight="1" spans="1:4">
      <c r="A3053" s="8" t="s">
        <v>43</v>
      </c>
      <c r="B3053" s="8" t="s">
        <v>27</v>
      </c>
      <c r="C3053" s="8" t="str">
        <f>"20190110214"</f>
        <v>20190110214</v>
      </c>
      <c r="D3053" s="9">
        <v>62.5</v>
      </c>
    </row>
    <row r="3054" ht="21.6" customHeight="1" spans="1:4">
      <c r="A3054" s="8" t="s">
        <v>43</v>
      </c>
      <c r="B3054" s="8" t="s">
        <v>27</v>
      </c>
      <c r="C3054" s="8" t="str">
        <f>"20190110215"</f>
        <v>20190110215</v>
      </c>
      <c r="D3054" s="9">
        <v>60.5</v>
      </c>
    </row>
    <row r="3055" ht="21.6" customHeight="1" spans="1:4">
      <c r="A3055" s="8" t="s">
        <v>43</v>
      </c>
      <c r="B3055" s="8" t="s">
        <v>27</v>
      </c>
      <c r="C3055" s="8" t="str">
        <f>"20190110216"</f>
        <v>20190110216</v>
      </c>
      <c r="D3055" s="9" t="s">
        <v>10</v>
      </c>
    </row>
    <row r="3056" ht="21.6" customHeight="1" spans="1:4">
      <c r="A3056" s="8" t="s">
        <v>43</v>
      </c>
      <c r="B3056" s="8" t="s">
        <v>27</v>
      </c>
      <c r="C3056" s="8" t="str">
        <f>"20190110217"</f>
        <v>20190110217</v>
      </c>
      <c r="D3056" s="9" t="s">
        <v>10</v>
      </c>
    </row>
    <row r="3057" ht="21.6" customHeight="1" spans="1:4">
      <c r="A3057" s="8" t="s">
        <v>43</v>
      </c>
      <c r="B3057" s="8" t="s">
        <v>27</v>
      </c>
      <c r="C3057" s="8" t="str">
        <f>"20190110218"</f>
        <v>20190110218</v>
      </c>
      <c r="D3057" s="9" t="s">
        <v>10</v>
      </c>
    </row>
    <row r="3058" ht="21.6" customHeight="1" spans="1:4">
      <c r="A3058" s="8" t="s">
        <v>43</v>
      </c>
      <c r="B3058" s="8" t="s">
        <v>27</v>
      </c>
      <c r="C3058" s="8" t="str">
        <f>"20190110219"</f>
        <v>20190110219</v>
      </c>
      <c r="D3058" s="9">
        <v>36</v>
      </c>
    </row>
    <row r="3059" ht="21.6" customHeight="1" spans="1:4">
      <c r="A3059" s="8" t="s">
        <v>43</v>
      </c>
      <c r="B3059" s="8" t="s">
        <v>27</v>
      </c>
      <c r="C3059" s="8" t="str">
        <f>"20190110220"</f>
        <v>20190110220</v>
      </c>
      <c r="D3059" s="9">
        <v>62.5</v>
      </c>
    </row>
    <row r="3060" ht="21.6" customHeight="1" spans="1:5">
      <c r="A3060" s="8" t="s">
        <v>43</v>
      </c>
      <c r="B3060" s="8" t="s">
        <v>27</v>
      </c>
      <c r="C3060" s="8" t="str">
        <f>"20190110221"</f>
        <v>20190110221</v>
      </c>
      <c r="D3060" s="9">
        <v>72.5</v>
      </c>
      <c r="E3060" s="2" t="s">
        <v>9</v>
      </c>
    </row>
    <row r="3061" ht="21.6" customHeight="1" spans="1:4">
      <c r="A3061" s="8" t="s">
        <v>43</v>
      </c>
      <c r="B3061" s="8" t="s">
        <v>27</v>
      </c>
      <c r="C3061" s="8" t="str">
        <f>"20190110222"</f>
        <v>20190110222</v>
      </c>
      <c r="D3061" s="9">
        <v>71</v>
      </c>
    </row>
    <row r="3062" ht="21.6" customHeight="1" spans="1:4">
      <c r="A3062" s="8" t="s">
        <v>43</v>
      </c>
      <c r="B3062" s="8" t="s">
        <v>27</v>
      </c>
      <c r="C3062" s="8" t="str">
        <f>"20190110223"</f>
        <v>20190110223</v>
      </c>
      <c r="D3062" s="9">
        <v>68.5</v>
      </c>
    </row>
    <row r="3063" ht="21.6" customHeight="1" spans="1:4">
      <c r="A3063" s="8" t="s">
        <v>43</v>
      </c>
      <c r="B3063" s="8" t="s">
        <v>27</v>
      </c>
      <c r="C3063" s="8" t="str">
        <f>"20190110224"</f>
        <v>20190110224</v>
      </c>
      <c r="D3063" s="9" t="s">
        <v>10</v>
      </c>
    </row>
    <row r="3064" ht="21.6" customHeight="1" spans="1:4">
      <c r="A3064" s="8" t="s">
        <v>43</v>
      </c>
      <c r="B3064" s="8" t="s">
        <v>27</v>
      </c>
      <c r="C3064" s="8" t="str">
        <f>"20190110225"</f>
        <v>20190110225</v>
      </c>
      <c r="D3064" s="9">
        <v>60</v>
      </c>
    </row>
    <row r="3065" ht="21.6" customHeight="1" spans="1:4">
      <c r="A3065" s="8" t="s">
        <v>43</v>
      </c>
      <c r="B3065" s="8" t="s">
        <v>27</v>
      </c>
      <c r="C3065" s="8" t="str">
        <f>"20190110226"</f>
        <v>20190110226</v>
      </c>
      <c r="D3065" s="9" t="s">
        <v>10</v>
      </c>
    </row>
    <row r="3066" ht="21.6" customHeight="1" spans="1:4">
      <c r="A3066" s="8" t="s">
        <v>43</v>
      </c>
      <c r="B3066" s="8" t="s">
        <v>27</v>
      </c>
      <c r="C3066" s="8" t="str">
        <f>"20190110227"</f>
        <v>20190110227</v>
      </c>
      <c r="D3066" s="9">
        <v>64</v>
      </c>
    </row>
    <row r="3067" ht="21.6" customHeight="1" spans="1:4">
      <c r="A3067" s="8" t="s">
        <v>43</v>
      </c>
      <c r="B3067" s="8" t="s">
        <v>27</v>
      </c>
      <c r="C3067" s="8" t="str">
        <f>"20190110228"</f>
        <v>20190110228</v>
      </c>
      <c r="D3067" s="9" t="s">
        <v>10</v>
      </c>
    </row>
    <row r="3068" ht="21.6" customHeight="1" spans="1:4">
      <c r="A3068" s="8" t="s">
        <v>43</v>
      </c>
      <c r="B3068" s="8" t="s">
        <v>27</v>
      </c>
      <c r="C3068" s="8" t="str">
        <f>"20190110229"</f>
        <v>20190110229</v>
      </c>
      <c r="D3068" s="9">
        <v>62</v>
      </c>
    </row>
    <row r="3069" ht="21.6" customHeight="1" spans="1:4">
      <c r="A3069" s="8" t="s">
        <v>43</v>
      </c>
      <c r="B3069" s="8" t="s">
        <v>27</v>
      </c>
      <c r="C3069" s="8" t="str">
        <f>"20190110230"</f>
        <v>20190110230</v>
      </c>
      <c r="D3069" s="9">
        <v>63.5</v>
      </c>
    </row>
    <row r="3070" ht="21.6" customHeight="1" spans="1:4">
      <c r="A3070" s="8" t="s">
        <v>43</v>
      </c>
      <c r="B3070" s="8" t="s">
        <v>27</v>
      </c>
      <c r="C3070" s="8" t="str">
        <f>"20190110231"</f>
        <v>20190110231</v>
      </c>
      <c r="D3070" s="9" t="s">
        <v>10</v>
      </c>
    </row>
    <row r="3071" ht="21.6" customHeight="1" spans="1:4">
      <c r="A3071" s="8" t="s">
        <v>43</v>
      </c>
      <c r="B3071" s="8" t="s">
        <v>27</v>
      </c>
      <c r="C3071" s="8" t="str">
        <f>"20190110301"</f>
        <v>20190110301</v>
      </c>
      <c r="D3071" s="9">
        <v>55</v>
      </c>
    </row>
    <row r="3072" ht="21.6" customHeight="1" spans="1:4">
      <c r="A3072" s="8" t="s">
        <v>43</v>
      </c>
      <c r="B3072" s="8" t="s">
        <v>27</v>
      </c>
      <c r="C3072" s="8" t="str">
        <f>"20190110302"</f>
        <v>20190110302</v>
      </c>
      <c r="D3072" s="9">
        <v>60</v>
      </c>
    </row>
    <row r="3073" ht="21.6" customHeight="1" spans="1:4">
      <c r="A3073" s="8" t="s">
        <v>43</v>
      </c>
      <c r="B3073" s="8" t="s">
        <v>27</v>
      </c>
      <c r="C3073" s="8" t="str">
        <f>"20190110303"</f>
        <v>20190110303</v>
      </c>
      <c r="D3073" s="9">
        <v>67.5</v>
      </c>
    </row>
    <row r="3074" ht="21.6" customHeight="1" spans="1:4">
      <c r="A3074" s="8" t="s">
        <v>43</v>
      </c>
      <c r="B3074" s="8" t="s">
        <v>27</v>
      </c>
      <c r="C3074" s="8" t="str">
        <f>"20190110304"</f>
        <v>20190110304</v>
      </c>
      <c r="D3074" s="9">
        <v>67</v>
      </c>
    </row>
    <row r="3075" ht="21.6" customHeight="1" spans="1:4">
      <c r="A3075" s="8" t="s">
        <v>43</v>
      </c>
      <c r="B3075" s="8" t="s">
        <v>27</v>
      </c>
      <c r="C3075" s="8" t="str">
        <f>"20190110305"</f>
        <v>20190110305</v>
      </c>
      <c r="D3075" s="9">
        <v>58.5</v>
      </c>
    </row>
    <row r="3076" ht="21.6" customHeight="1" spans="1:4">
      <c r="A3076" s="8" t="s">
        <v>43</v>
      </c>
      <c r="B3076" s="8" t="s">
        <v>27</v>
      </c>
      <c r="C3076" s="8" t="str">
        <f>"20190110306"</f>
        <v>20190110306</v>
      </c>
      <c r="D3076" s="9">
        <v>64</v>
      </c>
    </row>
    <row r="3077" ht="21.6" customHeight="1" spans="1:4">
      <c r="A3077" s="8" t="s">
        <v>43</v>
      </c>
      <c r="B3077" s="8" t="s">
        <v>27</v>
      </c>
      <c r="C3077" s="8" t="str">
        <f>"20190110307"</f>
        <v>20190110307</v>
      </c>
      <c r="D3077" s="9" t="s">
        <v>10</v>
      </c>
    </row>
    <row r="3078" ht="21.6" customHeight="1" spans="1:4">
      <c r="A3078" s="8" t="s">
        <v>43</v>
      </c>
      <c r="B3078" s="8" t="s">
        <v>27</v>
      </c>
      <c r="C3078" s="8" t="str">
        <f>"20190110308"</f>
        <v>20190110308</v>
      </c>
      <c r="D3078" s="9">
        <v>53.5</v>
      </c>
    </row>
    <row r="3079" ht="21.6" customHeight="1" spans="1:4">
      <c r="A3079" s="8" t="s">
        <v>43</v>
      </c>
      <c r="B3079" s="8" t="s">
        <v>27</v>
      </c>
      <c r="C3079" s="8" t="str">
        <f>"20190110309"</f>
        <v>20190110309</v>
      </c>
      <c r="D3079" s="9">
        <v>62.5</v>
      </c>
    </row>
    <row r="3080" ht="21.6" customHeight="1" spans="1:4">
      <c r="A3080" s="8" t="s">
        <v>43</v>
      </c>
      <c r="B3080" s="8" t="s">
        <v>27</v>
      </c>
      <c r="C3080" s="8" t="str">
        <f>"20190110310"</f>
        <v>20190110310</v>
      </c>
      <c r="D3080" s="9">
        <v>71</v>
      </c>
    </row>
    <row r="3081" ht="21.6" customHeight="1" spans="1:4">
      <c r="A3081" s="8" t="s">
        <v>43</v>
      </c>
      <c r="B3081" s="8" t="s">
        <v>27</v>
      </c>
      <c r="C3081" s="8" t="str">
        <f>"20190110311"</f>
        <v>20190110311</v>
      </c>
      <c r="D3081" s="9" t="s">
        <v>10</v>
      </c>
    </row>
    <row r="3082" ht="21.6" customHeight="1" spans="1:4">
      <c r="A3082" s="8" t="s">
        <v>43</v>
      </c>
      <c r="B3082" s="8" t="s">
        <v>27</v>
      </c>
      <c r="C3082" s="8" t="str">
        <f>"20190110312"</f>
        <v>20190110312</v>
      </c>
      <c r="D3082" s="9">
        <v>63.5</v>
      </c>
    </row>
    <row r="3083" ht="21.6" customHeight="1" spans="1:4">
      <c r="A3083" s="8" t="s">
        <v>43</v>
      </c>
      <c r="B3083" s="8" t="s">
        <v>27</v>
      </c>
      <c r="C3083" s="8" t="str">
        <f>"20190110313"</f>
        <v>20190110313</v>
      </c>
      <c r="D3083" s="9">
        <v>68</v>
      </c>
    </row>
    <row r="3084" ht="21.6" customHeight="1" spans="1:4">
      <c r="A3084" s="8" t="s">
        <v>43</v>
      </c>
      <c r="B3084" s="8" t="s">
        <v>27</v>
      </c>
      <c r="C3084" s="8" t="str">
        <f>"20190110314"</f>
        <v>20190110314</v>
      </c>
      <c r="D3084" s="9">
        <v>64.5</v>
      </c>
    </row>
    <row r="3085" ht="21.6" customHeight="1" spans="1:4">
      <c r="A3085" s="8" t="s">
        <v>43</v>
      </c>
      <c r="B3085" s="8" t="s">
        <v>27</v>
      </c>
      <c r="C3085" s="8" t="str">
        <f>"20190110315"</f>
        <v>20190110315</v>
      </c>
      <c r="D3085" s="9">
        <v>69</v>
      </c>
    </row>
    <row r="3086" ht="21.6" customHeight="1" spans="1:4">
      <c r="A3086" s="8" t="s">
        <v>43</v>
      </c>
      <c r="B3086" s="8" t="s">
        <v>27</v>
      </c>
      <c r="C3086" s="8" t="str">
        <f>"20190110316"</f>
        <v>20190110316</v>
      </c>
      <c r="D3086" s="9">
        <v>62</v>
      </c>
    </row>
    <row r="3087" ht="21.6" customHeight="1" spans="1:4">
      <c r="A3087" s="8" t="s">
        <v>43</v>
      </c>
      <c r="B3087" s="8" t="s">
        <v>27</v>
      </c>
      <c r="C3087" s="8" t="str">
        <f>"20190110317"</f>
        <v>20190110317</v>
      </c>
      <c r="D3087" s="9">
        <v>64</v>
      </c>
    </row>
    <row r="3088" ht="21.6" customHeight="1" spans="1:4">
      <c r="A3088" s="8" t="s">
        <v>43</v>
      </c>
      <c r="B3088" s="8" t="s">
        <v>27</v>
      </c>
      <c r="C3088" s="8" t="str">
        <f>"20190110318"</f>
        <v>20190110318</v>
      </c>
      <c r="D3088" s="9">
        <v>64</v>
      </c>
    </row>
    <row r="3089" ht="21.6" customHeight="1" spans="1:4">
      <c r="A3089" s="8" t="s">
        <v>43</v>
      </c>
      <c r="B3089" s="8" t="s">
        <v>27</v>
      </c>
      <c r="C3089" s="8" t="str">
        <f>"20190110319"</f>
        <v>20190110319</v>
      </c>
      <c r="D3089" s="9">
        <v>65</v>
      </c>
    </row>
    <row r="3090" ht="21.6" customHeight="1" spans="1:4">
      <c r="A3090" s="8" t="s">
        <v>43</v>
      </c>
      <c r="B3090" s="8" t="s">
        <v>27</v>
      </c>
      <c r="C3090" s="8" t="str">
        <f>"20190110320"</f>
        <v>20190110320</v>
      </c>
      <c r="D3090" s="9">
        <v>55.5</v>
      </c>
    </row>
    <row r="3091" ht="21.6" customHeight="1" spans="1:4">
      <c r="A3091" s="8" t="s">
        <v>43</v>
      </c>
      <c r="B3091" s="8" t="s">
        <v>27</v>
      </c>
      <c r="C3091" s="8" t="str">
        <f>"20190110321"</f>
        <v>20190110321</v>
      </c>
      <c r="D3091" s="9">
        <v>59</v>
      </c>
    </row>
    <row r="3092" ht="21.6" customHeight="1" spans="1:4">
      <c r="A3092" s="8" t="s">
        <v>43</v>
      </c>
      <c r="B3092" s="8" t="s">
        <v>27</v>
      </c>
      <c r="C3092" s="8" t="str">
        <f>"20190110322"</f>
        <v>20190110322</v>
      </c>
      <c r="D3092" s="9" t="s">
        <v>10</v>
      </c>
    </row>
    <row r="3093" ht="21.6" customHeight="1" spans="1:4">
      <c r="A3093" s="8" t="s">
        <v>43</v>
      </c>
      <c r="B3093" s="8" t="s">
        <v>27</v>
      </c>
      <c r="C3093" s="8" t="str">
        <f>"20190110323"</f>
        <v>20190110323</v>
      </c>
      <c r="D3093" s="9">
        <v>59.5</v>
      </c>
    </row>
    <row r="3094" ht="21.6" customHeight="1" spans="1:4">
      <c r="A3094" s="8" t="s">
        <v>43</v>
      </c>
      <c r="B3094" s="8" t="s">
        <v>27</v>
      </c>
      <c r="C3094" s="8" t="str">
        <f>"20190110324"</f>
        <v>20190110324</v>
      </c>
      <c r="D3094" s="9">
        <v>67</v>
      </c>
    </row>
    <row r="3095" ht="21.6" customHeight="1" spans="1:4">
      <c r="A3095" s="8" t="s">
        <v>43</v>
      </c>
      <c r="B3095" s="8" t="s">
        <v>27</v>
      </c>
      <c r="C3095" s="8" t="str">
        <f>"20190110325"</f>
        <v>20190110325</v>
      </c>
      <c r="D3095" s="9">
        <v>71</v>
      </c>
    </row>
    <row r="3096" ht="21.6" customHeight="1" spans="1:4">
      <c r="A3096" s="8" t="s">
        <v>43</v>
      </c>
      <c r="B3096" s="8" t="s">
        <v>27</v>
      </c>
      <c r="C3096" s="8" t="str">
        <f>"20190110326"</f>
        <v>20190110326</v>
      </c>
      <c r="D3096" s="9" t="s">
        <v>10</v>
      </c>
    </row>
    <row r="3097" ht="21.6" customHeight="1" spans="1:4">
      <c r="A3097" s="8" t="s">
        <v>43</v>
      </c>
      <c r="B3097" s="8" t="s">
        <v>27</v>
      </c>
      <c r="C3097" s="8" t="str">
        <f>"20190110327"</f>
        <v>20190110327</v>
      </c>
      <c r="D3097" s="9" t="s">
        <v>10</v>
      </c>
    </row>
    <row r="3098" ht="21.6" customHeight="1" spans="1:4">
      <c r="A3098" s="8" t="s">
        <v>43</v>
      </c>
      <c r="B3098" s="8" t="s">
        <v>27</v>
      </c>
      <c r="C3098" s="8" t="str">
        <f>"20190110328"</f>
        <v>20190110328</v>
      </c>
      <c r="D3098" s="9">
        <v>63</v>
      </c>
    </row>
    <row r="3099" ht="21.6" customHeight="1" spans="1:4">
      <c r="A3099" s="8" t="s">
        <v>43</v>
      </c>
      <c r="B3099" s="8" t="s">
        <v>27</v>
      </c>
      <c r="C3099" s="8" t="str">
        <f>"20190110329"</f>
        <v>20190110329</v>
      </c>
      <c r="D3099" s="9">
        <v>67</v>
      </c>
    </row>
    <row r="3100" ht="21.6" customHeight="1" spans="1:4">
      <c r="A3100" s="8" t="s">
        <v>43</v>
      </c>
      <c r="B3100" s="8" t="s">
        <v>27</v>
      </c>
      <c r="C3100" s="8" t="str">
        <f>"20190110330"</f>
        <v>20190110330</v>
      </c>
      <c r="D3100" s="9" t="s">
        <v>10</v>
      </c>
    </row>
    <row r="3101" ht="21.6" customHeight="1" spans="1:4">
      <c r="A3101" s="8" t="s">
        <v>43</v>
      </c>
      <c r="B3101" s="8" t="s">
        <v>27</v>
      </c>
      <c r="C3101" s="8" t="str">
        <f>"20190110331"</f>
        <v>20190110331</v>
      </c>
      <c r="D3101" s="9">
        <v>57.5</v>
      </c>
    </row>
    <row r="3102" ht="21.6" customHeight="1" spans="1:4">
      <c r="A3102" s="8" t="s">
        <v>43</v>
      </c>
      <c r="B3102" s="8" t="s">
        <v>27</v>
      </c>
      <c r="C3102" s="8" t="str">
        <f>"20190110401"</f>
        <v>20190110401</v>
      </c>
      <c r="D3102" s="9">
        <v>56</v>
      </c>
    </row>
    <row r="3103" ht="21.6" customHeight="1" spans="1:4">
      <c r="A3103" s="8" t="s">
        <v>43</v>
      </c>
      <c r="B3103" s="8" t="s">
        <v>27</v>
      </c>
      <c r="C3103" s="8" t="str">
        <f>"20190110402"</f>
        <v>20190110402</v>
      </c>
      <c r="D3103" s="9" t="s">
        <v>10</v>
      </c>
    </row>
    <row r="3104" ht="21.6" customHeight="1" spans="1:4">
      <c r="A3104" s="8" t="s">
        <v>43</v>
      </c>
      <c r="B3104" s="8" t="s">
        <v>27</v>
      </c>
      <c r="C3104" s="8" t="str">
        <f>"20190110403"</f>
        <v>20190110403</v>
      </c>
      <c r="D3104" s="9">
        <v>63</v>
      </c>
    </row>
    <row r="3105" ht="21.6" customHeight="1" spans="1:4">
      <c r="A3105" s="8" t="s">
        <v>43</v>
      </c>
      <c r="B3105" s="8" t="s">
        <v>27</v>
      </c>
      <c r="C3105" s="8" t="str">
        <f>"20190110404"</f>
        <v>20190110404</v>
      </c>
      <c r="D3105" s="9">
        <v>64.5</v>
      </c>
    </row>
    <row r="3106" ht="21.6" customHeight="1" spans="1:4">
      <c r="A3106" s="8" t="s">
        <v>43</v>
      </c>
      <c r="B3106" s="8" t="s">
        <v>27</v>
      </c>
      <c r="C3106" s="8" t="str">
        <f>"20190110405"</f>
        <v>20190110405</v>
      </c>
      <c r="D3106" s="9" t="s">
        <v>10</v>
      </c>
    </row>
    <row r="3107" ht="21.6" customHeight="1" spans="1:4">
      <c r="A3107" s="8" t="s">
        <v>43</v>
      </c>
      <c r="B3107" s="8" t="s">
        <v>27</v>
      </c>
      <c r="C3107" s="8" t="str">
        <f>"20190110406"</f>
        <v>20190110406</v>
      </c>
      <c r="D3107" s="9" t="s">
        <v>10</v>
      </c>
    </row>
    <row r="3108" ht="21.6" customHeight="1" spans="1:4">
      <c r="A3108" s="8" t="s">
        <v>43</v>
      </c>
      <c r="B3108" s="8" t="s">
        <v>27</v>
      </c>
      <c r="C3108" s="8" t="str">
        <f>"20190110407"</f>
        <v>20190110407</v>
      </c>
      <c r="D3108" s="9" t="s">
        <v>10</v>
      </c>
    </row>
    <row r="3109" ht="21.6" customHeight="1" spans="1:4">
      <c r="A3109" s="8" t="s">
        <v>43</v>
      </c>
      <c r="B3109" s="8" t="s">
        <v>27</v>
      </c>
      <c r="C3109" s="8" t="str">
        <f>"20190110408"</f>
        <v>20190110408</v>
      </c>
      <c r="D3109" s="9">
        <v>59</v>
      </c>
    </row>
    <row r="3110" ht="21.6" customHeight="1" spans="1:4">
      <c r="A3110" s="8" t="s">
        <v>43</v>
      </c>
      <c r="B3110" s="8" t="s">
        <v>27</v>
      </c>
      <c r="C3110" s="8" t="str">
        <f>"20190110409"</f>
        <v>20190110409</v>
      </c>
      <c r="D3110" s="9" t="s">
        <v>10</v>
      </c>
    </row>
    <row r="3111" ht="21.6" customHeight="1" spans="1:4">
      <c r="A3111" s="8" t="s">
        <v>43</v>
      </c>
      <c r="B3111" s="8" t="s">
        <v>27</v>
      </c>
      <c r="C3111" s="8" t="str">
        <f>"20190110410"</f>
        <v>20190110410</v>
      </c>
      <c r="D3111" s="9" t="s">
        <v>10</v>
      </c>
    </row>
    <row r="3112" ht="21.6" customHeight="1" spans="1:4">
      <c r="A3112" s="8" t="s">
        <v>43</v>
      </c>
      <c r="B3112" s="8" t="s">
        <v>27</v>
      </c>
      <c r="C3112" s="8" t="str">
        <f>"20190110411"</f>
        <v>20190110411</v>
      </c>
      <c r="D3112" s="9" t="s">
        <v>10</v>
      </c>
    </row>
    <row r="3113" ht="21.6" customHeight="1" spans="1:4">
      <c r="A3113" s="8" t="s">
        <v>43</v>
      </c>
      <c r="B3113" s="8" t="s">
        <v>27</v>
      </c>
      <c r="C3113" s="8" t="str">
        <f>"20190110412"</f>
        <v>20190110412</v>
      </c>
      <c r="D3113" s="9" t="s">
        <v>10</v>
      </c>
    </row>
    <row r="3114" ht="21.6" customHeight="1" spans="1:4">
      <c r="A3114" s="8" t="s">
        <v>43</v>
      </c>
      <c r="B3114" s="8" t="s">
        <v>27</v>
      </c>
      <c r="C3114" s="8" t="str">
        <f>"20190110413"</f>
        <v>20190110413</v>
      </c>
      <c r="D3114" s="9" t="s">
        <v>10</v>
      </c>
    </row>
    <row r="3115" ht="21.6" customHeight="1" spans="1:4">
      <c r="A3115" s="8" t="s">
        <v>43</v>
      </c>
      <c r="B3115" s="8" t="s">
        <v>27</v>
      </c>
      <c r="C3115" s="8" t="str">
        <f>"20190110414"</f>
        <v>20190110414</v>
      </c>
      <c r="D3115" s="9" t="s">
        <v>10</v>
      </c>
    </row>
    <row r="3116" ht="21.6" customHeight="1" spans="1:4">
      <c r="A3116" s="8" t="s">
        <v>43</v>
      </c>
      <c r="B3116" s="8" t="s">
        <v>27</v>
      </c>
      <c r="C3116" s="8" t="str">
        <f>"20190110415"</f>
        <v>20190110415</v>
      </c>
      <c r="D3116" s="9">
        <v>47.5</v>
      </c>
    </row>
    <row r="3117" ht="21.6" customHeight="1" spans="1:4">
      <c r="A3117" s="8" t="s">
        <v>43</v>
      </c>
      <c r="B3117" s="8" t="s">
        <v>27</v>
      </c>
      <c r="C3117" s="8" t="str">
        <f>"20190110416"</f>
        <v>20190110416</v>
      </c>
      <c r="D3117" s="9" t="s">
        <v>10</v>
      </c>
    </row>
    <row r="3118" ht="21.6" customHeight="1" spans="1:4">
      <c r="A3118" s="8" t="s">
        <v>43</v>
      </c>
      <c r="B3118" s="8" t="s">
        <v>27</v>
      </c>
      <c r="C3118" s="8" t="str">
        <f>"20190110417"</f>
        <v>20190110417</v>
      </c>
      <c r="D3118" s="9">
        <v>63</v>
      </c>
    </row>
    <row r="3119" ht="21.6" customHeight="1" spans="1:4">
      <c r="A3119" s="8" t="s">
        <v>43</v>
      </c>
      <c r="B3119" s="8" t="s">
        <v>13</v>
      </c>
      <c r="C3119" s="8" t="str">
        <f>"20190110418"</f>
        <v>20190110418</v>
      </c>
      <c r="D3119" s="9" t="s">
        <v>10</v>
      </c>
    </row>
    <row r="3120" ht="21.6" customHeight="1" spans="1:5">
      <c r="A3120" s="8" t="s">
        <v>43</v>
      </c>
      <c r="B3120" s="8" t="s">
        <v>13</v>
      </c>
      <c r="C3120" s="8" t="str">
        <f>"20190110419"</f>
        <v>20190110419</v>
      </c>
      <c r="D3120" s="9">
        <v>71</v>
      </c>
      <c r="E3120" s="2" t="s">
        <v>9</v>
      </c>
    </row>
    <row r="3121" ht="21.6" customHeight="1" spans="1:4">
      <c r="A3121" s="8" t="s">
        <v>43</v>
      </c>
      <c r="B3121" s="8" t="s">
        <v>13</v>
      </c>
      <c r="C3121" s="8" t="str">
        <f>"20190110420"</f>
        <v>20190110420</v>
      </c>
      <c r="D3121" s="9" t="s">
        <v>10</v>
      </c>
    </row>
    <row r="3122" ht="21.6" customHeight="1" spans="1:4">
      <c r="A3122" s="8" t="s">
        <v>43</v>
      </c>
      <c r="B3122" s="8" t="s">
        <v>13</v>
      </c>
      <c r="C3122" s="8" t="str">
        <f>"20190110421"</f>
        <v>20190110421</v>
      </c>
      <c r="D3122" s="9" t="s">
        <v>10</v>
      </c>
    </row>
    <row r="3123" ht="21.6" customHeight="1" spans="1:4">
      <c r="A3123" s="8" t="s">
        <v>43</v>
      </c>
      <c r="B3123" s="8" t="s">
        <v>13</v>
      </c>
      <c r="C3123" s="8" t="str">
        <f>"20190110422"</f>
        <v>20190110422</v>
      </c>
      <c r="D3123" s="9">
        <v>67.5</v>
      </c>
    </row>
    <row r="3124" ht="21.6" customHeight="1" spans="1:4">
      <c r="A3124" s="8" t="s">
        <v>43</v>
      </c>
      <c r="B3124" s="8" t="s">
        <v>13</v>
      </c>
      <c r="C3124" s="8" t="str">
        <f>"20190110423"</f>
        <v>20190110423</v>
      </c>
      <c r="D3124" s="9" t="s">
        <v>10</v>
      </c>
    </row>
    <row r="3125" ht="21.6" customHeight="1" spans="1:4">
      <c r="A3125" s="8" t="s">
        <v>43</v>
      </c>
      <c r="B3125" s="8" t="s">
        <v>13</v>
      </c>
      <c r="C3125" s="8" t="str">
        <f>"20190110424"</f>
        <v>20190110424</v>
      </c>
      <c r="D3125" s="9">
        <v>64.5</v>
      </c>
    </row>
    <row r="3126" ht="21.6" customHeight="1" spans="1:5">
      <c r="A3126" s="8" t="s">
        <v>43</v>
      </c>
      <c r="B3126" s="8" t="s">
        <v>13</v>
      </c>
      <c r="C3126" s="8" t="str">
        <f>"20190110425"</f>
        <v>20190110425</v>
      </c>
      <c r="D3126" s="9" t="s">
        <v>10</v>
      </c>
      <c r="E3126" s="10"/>
    </row>
    <row r="3127" ht="21.6" customHeight="1" spans="1:5">
      <c r="A3127" s="8" t="s">
        <v>43</v>
      </c>
      <c r="B3127" s="8" t="s">
        <v>13</v>
      </c>
      <c r="C3127" s="8" t="str">
        <f>"20190110426"</f>
        <v>20190110426</v>
      </c>
      <c r="D3127" s="9">
        <v>68.5</v>
      </c>
      <c r="E3127" s="2" t="s">
        <v>9</v>
      </c>
    </row>
    <row r="3128" ht="21.6" customHeight="1" spans="1:5">
      <c r="A3128" s="8" t="s">
        <v>43</v>
      </c>
      <c r="B3128" s="8" t="s">
        <v>13</v>
      </c>
      <c r="C3128" s="8" t="str">
        <f>"20190110427"</f>
        <v>20190110427</v>
      </c>
      <c r="D3128" s="9">
        <v>64</v>
      </c>
      <c r="E3128" s="10"/>
    </row>
    <row r="3129" ht="21.6" customHeight="1" spans="1:5">
      <c r="A3129" s="8" t="s">
        <v>43</v>
      </c>
      <c r="B3129" s="8" t="s">
        <v>13</v>
      </c>
      <c r="C3129" s="8" t="str">
        <f>"20190110428"</f>
        <v>20190110428</v>
      </c>
      <c r="D3129" s="9">
        <v>76</v>
      </c>
      <c r="E3129" s="2" t="s">
        <v>9</v>
      </c>
    </row>
    <row r="3130" ht="21.6" customHeight="1" spans="1:4">
      <c r="A3130" s="8" t="s">
        <v>43</v>
      </c>
      <c r="B3130" s="8" t="s">
        <v>13</v>
      </c>
      <c r="C3130" s="8" t="str">
        <f>"20190110429"</f>
        <v>20190110429</v>
      </c>
      <c r="D3130" s="9">
        <v>67</v>
      </c>
    </row>
    <row r="3131" ht="21.6" customHeight="1" spans="1:4">
      <c r="A3131" s="8" t="s">
        <v>43</v>
      </c>
      <c r="B3131" s="8" t="s">
        <v>13</v>
      </c>
      <c r="C3131" s="8" t="str">
        <f>"20190110430"</f>
        <v>20190110430</v>
      </c>
      <c r="D3131" s="9" t="s">
        <v>10</v>
      </c>
    </row>
    <row r="3132" ht="21.6" customHeight="1" spans="1:4">
      <c r="A3132" s="8" t="s">
        <v>43</v>
      </c>
      <c r="B3132" s="8" t="s">
        <v>13</v>
      </c>
      <c r="C3132" s="8" t="str">
        <f>"20190110431"</f>
        <v>20190110431</v>
      </c>
      <c r="D3132" s="9" t="s">
        <v>10</v>
      </c>
    </row>
    <row r="3133" spans="5:5">
      <c r="E3133" s="11"/>
    </row>
    <row r="3134" spans="5:5">
      <c r="E3134" s="11"/>
    </row>
    <row r="3135" spans="5:5">
      <c r="E3135" s="11"/>
    </row>
    <row r="3136" spans="5:5">
      <c r="E3136" s="11"/>
    </row>
    <row r="3137" spans="5:5">
      <c r="E3137" s="11"/>
    </row>
    <row r="3138" spans="5:5">
      <c r="E3138" s="11"/>
    </row>
    <row r="3139" spans="5:5">
      <c r="E3139" s="11"/>
    </row>
    <row r="3140" spans="5:5">
      <c r="E3140" s="11"/>
    </row>
    <row r="3141" spans="5:5">
      <c r="E3141" s="11"/>
    </row>
    <row r="3142" spans="5:5">
      <c r="E3142" s="11"/>
    </row>
    <row r="3143" spans="5:5">
      <c r="E3143" s="11"/>
    </row>
    <row r="3144" spans="5:5">
      <c r="E3144" s="11"/>
    </row>
    <row r="3145" spans="5:5">
      <c r="E3145" s="11"/>
    </row>
    <row r="3146" spans="5:5">
      <c r="E3146" s="11"/>
    </row>
    <row r="3147" spans="5:5">
      <c r="E3147" s="11"/>
    </row>
    <row r="3148" spans="5:5">
      <c r="E3148" s="11"/>
    </row>
    <row r="3149" spans="5:5">
      <c r="E3149" s="11"/>
    </row>
    <row r="3150" spans="5:5">
      <c r="E3150" s="11"/>
    </row>
    <row r="3151" spans="5:5">
      <c r="E3151" s="11"/>
    </row>
    <row r="3152" spans="5:5">
      <c r="E3152" s="11"/>
    </row>
    <row r="3153" spans="5:5">
      <c r="E3153" s="11"/>
    </row>
    <row r="3154" spans="5:5">
      <c r="E3154" s="11"/>
    </row>
    <row r="3155" spans="5:5">
      <c r="E3155" s="11"/>
    </row>
    <row r="3156" spans="5:5">
      <c r="E3156" s="11"/>
    </row>
    <row r="3157" spans="5:5">
      <c r="E3157" s="11"/>
    </row>
    <row r="3158" spans="5:5">
      <c r="E3158" s="11"/>
    </row>
    <row r="3159" spans="5:5">
      <c r="E3159" s="11"/>
    </row>
    <row r="3160" spans="5:5">
      <c r="E3160" s="11"/>
    </row>
    <row r="3161" spans="5:5">
      <c r="E3161" s="11"/>
    </row>
    <row r="3162" spans="5:5">
      <c r="E3162" s="11"/>
    </row>
    <row r="3163" spans="5:5">
      <c r="E3163" s="11"/>
    </row>
    <row r="3164" spans="5:5">
      <c r="E3164" s="11"/>
    </row>
    <row r="3165" spans="5:5">
      <c r="E3165" s="11"/>
    </row>
    <row r="3166" spans="5:5">
      <c r="E3166" s="11"/>
    </row>
    <row r="3167" spans="5:5">
      <c r="E3167" s="11"/>
    </row>
    <row r="3168" spans="5:5">
      <c r="E3168" s="11"/>
    </row>
    <row r="3169" spans="5:5">
      <c r="E3169" s="11"/>
    </row>
    <row r="3170" spans="5:5">
      <c r="E3170" s="11"/>
    </row>
    <row r="3171" spans="5:5">
      <c r="E3171" s="11"/>
    </row>
    <row r="3172" spans="5:5">
      <c r="E3172" s="11"/>
    </row>
    <row r="3173" spans="5:5">
      <c r="E3173" s="11"/>
    </row>
    <row r="3174" spans="5:5">
      <c r="E3174" s="11"/>
    </row>
    <row r="3175" spans="5:5">
      <c r="E3175" s="11"/>
    </row>
    <row r="3176" spans="5:5">
      <c r="E3176" s="11"/>
    </row>
    <row r="3177" spans="5:5">
      <c r="E3177" s="11"/>
    </row>
    <row r="3178" spans="5:5">
      <c r="E3178" s="11"/>
    </row>
    <row r="3179" spans="5:5">
      <c r="E3179" s="11"/>
    </row>
    <row r="3180" spans="5:5">
      <c r="E3180" s="11"/>
    </row>
    <row r="3181" spans="5:5">
      <c r="E3181" s="11"/>
    </row>
    <row r="3182" spans="5:5">
      <c r="E3182" s="11"/>
    </row>
    <row r="3183" spans="5:5">
      <c r="E3183" s="11"/>
    </row>
    <row r="3184" spans="5:5">
      <c r="E3184" s="11"/>
    </row>
    <row r="3185" spans="5:5">
      <c r="E3185" s="11"/>
    </row>
    <row r="3186" spans="5:5">
      <c r="E3186" s="11"/>
    </row>
    <row r="3187" spans="5:5">
      <c r="E3187" s="11"/>
    </row>
    <row r="3188" spans="5:5">
      <c r="E3188" s="11"/>
    </row>
    <row r="3189" spans="5:5">
      <c r="E3189" s="11"/>
    </row>
    <row r="3190" spans="5:5">
      <c r="E3190" s="11"/>
    </row>
    <row r="3191" spans="5:5">
      <c r="E3191" s="11"/>
    </row>
    <row r="3192" spans="5:5">
      <c r="E3192" s="11"/>
    </row>
    <row r="3193" spans="5:5">
      <c r="E3193" s="11"/>
    </row>
    <row r="3194" spans="5:5">
      <c r="E3194" s="11"/>
    </row>
    <row r="3195" spans="5:5">
      <c r="E3195" s="11"/>
    </row>
    <row r="3196" spans="5:5">
      <c r="E3196" s="11"/>
    </row>
    <row r="3197" spans="5:5">
      <c r="E3197" s="11"/>
    </row>
    <row r="3198" spans="5:5">
      <c r="E3198" s="11"/>
    </row>
    <row r="3199" spans="5:5">
      <c r="E3199" s="11"/>
    </row>
    <row r="3200" spans="5:5">
      <c r="E3200" s="11"/>
    </row>
    <row r="3201" spans="5:5">
      <c r="E3201" s="11"/>
    </row>
    <row r="3202" spans="5:5">
      <c r="E3202" s="11"/>
    </row>
    <row r="3203" spans="5:5">
      <c r="E3203" s="11"/>
    </row>
    <row r="3204" spans="5:5">
      <c r="E3204" s="11"/>
    </row>
    <row r="3205" spans="5:5">
      <c r="E3205" s="11"/>
    </row>
    <row r="3206" spans="5:5">
      <c r="E3206" s="11"/>
    </row>
    <row r="3207" spans="5:5">
      <c r="E3207" s="12"/>
    </row>
  </sheetData>
  <sheetProtection password="C429" sheet="1" objects="1"/>
  <autoFilter ref="E3:E3135">
    <extLst/>
  </autoFilter>
  <sortState ref="A1:G3133">
    <sortCondition ref="A1:A3133"/>
    <sortCondition ref="B1:B3133"/>
    <sortCondition ref="C1:C3133"/>
  </sortState>
  <mergeCells count="1">
    <mergeCell ref="A2:E2"/>
  </mergeCells>
  <printOptions horizontalCentered="1"/>
  <pageMargins left="0.700694444444445" right="0.700694444444445" top="0.984027777777778" bottom="0.984027777777778" header="0.298611111111111" footer="0.298611111111111"/>
  <pageSetup paperSize="9" orientation="portrait"/>
  <headerFooter>
    <oddFooter>&amp;C第 &amp;P 页，共 &amp;N 页</oddFooter>
  </headerFooter>
  <rowBreaks count="25" manualBreakCount="25">
    <brk id="123" max="16383" man="1"/>
    <brk id="243" max="16383" man="1"/>
    <brk id="363" max="16383" man="1"/>
    <brk id="483" max="16383" man="1"/>
    <brk id="603" max="16383" man="1"/>
    <brk id="723" max="16383" man="1"/>
    <brk id="843" max="16383" man="1"/>
    <brk id="963" max="16383" man="1"/>
    <brk id="1083" max="16383" man="1"/>
    <brk id="1203" max="16383" man="1"/>
    <brk id="1323" max="16383" man="1"/>
    <brk id="1443" max="16383" man="1"/>
    <brk id="1563" max="16383" man="1"/>
    <brk id="1683" max="16383" man="1"/>
    <brk id="1803" max="16383" man="1"/>
    <brk id="1923" max="16383" man="1"/>
    <brk id="2043" max="16383" man="1"/>
    <brk id="2163" max="16383" man="1"/>
    <brk id="2283" max="16383" man="1"/>
    <brk id="2403" max="16383" man="1"/>
    <brk id="2523" max="16383" man="1"/>
    <brk id="2643" max="16383" man="1"/>
    <brk id="2763" max="16383" man="1"/>
    <brk id="2884" max="16383" man="1"/>
    <brk id="30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lws</dc:creator>
  <cp:lastModifiedBy>神哭小斧</cp:lastModifiedBy>
  <dcterms:created xsi:type="dcterms:W3CDTF">2019-10-14T06:19:00Z</dcterms:created>
  <dcterms:modified xsi:type="dcterms:W3CDTF">2019-10-28T06:15:18Z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