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屯昌通过" sheetId="1" r:id="rId1"/>
  </sheets>
  <definedNames>
    <definedName name="_xlnm._FilterDatabase" localSheetId="0" hidden="1">屯昌通过!$B$2:$F$953</definedName>
  </definedNames>
  <calcPr calcId="144525"/>
</workbook>
</file>

<file path=xl/sharedStrings.xml><?xml version="1.0" encoding="utf-8"?>
<sst xmlns="http://schemas.openxmlformats.org/spreadsheetml/2006/main" count="14">
  <si>
    <t>2019年屯昌县公开招聘公办幼儿园急需紧缺教师考试资格审查通过人员名单</t>
  </si>
  <si>
    <t>序号</t>
  </si>
  <si>
    <t>报考号</t>
  </si>
  <si>
    <t>姓名</t>
  </si>
  <si>
    <t>性别</t>
  </si>
  <si>
    <t>出生年月日</t>
  </si>
  <si>
    <t>学历</t>
  </si>
  <si>
    <t>1992-08-15</t>
  </si>
  <si>
    <t>1996-05-27</t>
  </si>
  <si>
    <t>1986-02-25</t>
  </si>
  <si>
    <t>1997-01-17</t>
  </si>
  <si>
    <t>1998-03-15</t>
  </si>
  <si>
    <t>1996-08-05</t>
  </si>
  <si>
    <t>1989-08-13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</si>
</sst>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1">
    <font>
      <sz val="11"/>
      <color theme="1"/>
      <name val="宋体"/>
      <charset val="134"/>
      <scheme val="minor"/>
    </font>
    <font>
      <sz val="15"/>
      <color theme="1"/>
      <name val="方正小标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6" borderId="0" applyNumberFormat="0" applyBorder="0" applyAlignment="0" applyProtection="0">
      <alignment vertical="center"/>
    </xf>
    <xf numFmtId="0" fontId="17"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7" applyNumberFormat="0" applyFont="0" applyAlignment="0" applyProtection="0">
      <alignment vertical="center"/>
    </xf>
    <xf numFmtId="0" fontId="10" fillId="28"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5" applyNumberFormat="0" applyFill="0" applyAlignment="0" applyProtection="0">
      <alignment vertical="center"/>
    </xf>
    <xf numFmtId="0" fontId="4" fillId="0" borderId="5" applyNumberFormat="0" applyFill="0" applyAlignment="0" applyProtection="0">
      <alignment vertical="center"/>
    </xf>
    <xf numFmtId="0" fontId="10" fillId="21" borderId="0" applyNumberFormat="0" applyBorder="0" applyAlignment="0" applyProtection="0">
      <alignment vertical="center"/>
    </xf>
    <xf numFmtId="0" fontId="7" fillId="0" borderId="9" applyNumberFormat="0" applyFill="0" applyAlignment="0" applyProtection="0">
      <alignment vertical="center"/>
    </xf>
    <xf numFmtId="0" fontId="10" fillId="20" borderId="0" applyNumberFormat="0" applyBorder="0" applyAlignment="0" applyProtection="0">
      <alignment vertical="center"/>
    </xf>
    <xf numFmtId="0" fontId="11" fillId="14" borderId="6" applyNumberFormat="0" applyAlignment="0" applyProtection="0">
      <alignment vertical="center"/>
    </xf>
    <xf numFmtId="0" fontId="20" fillId="14" borderId="10" applyNumberFormat="0" applyAlignment="0" applyProtection="0">
      <alignment vertical="center"/>
    </xf>
    <xf numFmtId="0" fontId="3" fillId="6" borderId="4" applyNumberFormat="0" applyAlignment="0" applyProtection="0">
      <alignment vertical="center"/>
    </xf>
    <xf numFmtId="0" fontId="2" fillId="25" borderId="0" applyNumberFormat="0" applyBorder="0" applyAlignment="0" applyProtection="0">
      <alignment vertical="center"/>
    </xf>
    <xf numFmtId="0" fontId="10" fillId="13" borderId="0" applyNumberFormat="0" applyBorder="0" applyAlignment="0" applyProtection="0">
      <alignment vertical="center"/>
    </xf>
    <xf numFmtId="0" fontId="19" fillId="0" borderId="11" applyNumberFormat="0" applyFill="0" applyAlignment="0" applyProtection="0">
      <alignment vertical="center"/>
    </xf>
    <xf numFmtId="0" fontId="13" fillId="0" borderId="8" applyNumberFormat="0" applyFill="0" applyAlignment="0" applyProtection="0">
      <alignment vertical="center"/>
    </xf>
    <xf numFmtId="0" fontId="18" fillId="24" borderId="0" applyNumberFormat="0" applyBorder="0" applyAlignment="0" applyProtection="0">
      <alignment vertical="center"/>
    </xf>
    <xf numFmtId="0" fontId="16" fillId="19" borderId="0" applyNumberFormat="0" applyBorder="0" applyAlignment="0" applyProtection="0">
      <alignment vertical="center"/>
    </xf>
    <xf numFmtId="0" fontId="2" fillId="32" borderId="0" applyNumberFormat="0" applyBorder="0" applyAlignment="0" applyProtection="0">
      <alignment vertical="center"/>
    </xf>
    <xf numFmtId="0" fontId="10" fillId="12" borderId="0" applyNumberFormat="0" applyBorder="0" applyAlignment="0" applyProtection="0">
      <alignment vertical="center"/>
    </xf>
    <xf numFmtId="0" fontId="2" fillId="31" borderId="0" applyNumberFormat="0" applyBorder="0" applyAlignment="0" applyProtection="0">
      <alignment vertical="center"/>
    </xf>
    <xf numFmtId="0" fontId="2" fillId="5" borderId="0" applyNumberFormat="0" applyBorder="0" applyAlignment="0" applyProtection="0">
      <alignment vertical="center"/>
    </xf>
    <xf numFmtId="0" fontId="2" fillId="30" borderId="0" applyNumberFormat="0" applyBorder="0" applyAlignment="0" applyProtection="0">
      <alignment vertical="center"/>
    </xf>
    <xf numFmtId="0" fontId="2"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2" fillId="29" borderId="0" applyNumberFormat="0" applyBorder="0" applyAlignment="0" applyProtection="0">
      <alignment vertical="center"/>
    </xf>
    <xf numFmtId="0" fontId="2" fillId="3" borderId="0" applyNumberFormat="0" applyBorder="0" applyAlignment="0" applyProtection="0">
      <alignment vertical="center"/>
    </xf>
    <xf numFmtId="0" fontId="10" fillId="10" borderId="0" applyNumberFormat="0" applyBorder="0" applyAlignment="0" applyProtection="0">
      <alignment vertical="center"/>
    </xf>
    <xf numFmtId="0" fontId="2" fillId="2"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2" fillId="7" borderId="0" applyNumberFormat="0" applyBorder="0" applyAlignment="0" applyProtection="0">
      <alignment vertical="center"/>
    </xf>
    <xf numFmtId="0" fontId="10" fillId="18"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953"/>
  <sheetViews>
    <sheetView tabSelected="1" workbookViewId="0">
      <selection activeCell="H1" sqref="H1"/>
    </sheetView>
  </sheetViews>
  <sheetFormatPr defaultColWidth="9" defaultRowHeight="28" customHeight="1" outlineLevelCol="5"/>
  <cols>
    <col min="1" max="1" width="4.125" style="1" customWidth="1"/>
    <col min="2" max="2" width="26.625" style="1" customWidth="1"/>
    <col min="3" max="3" width="14.625" style="1" customWidth="1"/>
    <col min="4" max="4" width="11.5" style="1" customWidth="1"/>
    <col min="5" max="5" width="13.875" style="2" customWidth="1"/>
    <col min="6" max="6" width="16.125" style="1" customWidth="1"/>
  </cols>
  <sheetData>
    <row r="1" ht="45" customHeight="1" spans="1:6">
      <c r="A1" s="3" t="s">
        <v>0</v>
      </c>
      <c r="B1" s="3"/>
      <c r="C1" s="3"/>
      <c r="D1" s="3"/>
      <c r="E1" s="3"/>
      <c r="F1" s="3"/>
    </row>
    <row r="2" customHeight="1" spans="1:6">
      <c r="A2" s="4" t="s">
        <v>1</v>
      </c>
      <c r="B2" s="4" t="s">
        <v>2</v>
      </c>
      <c r="C2" s="4" t="s">
        <v>3</v>
      </c>
      <c r="D2" s="4" t="s">
        <v>4</v>
      </c>
      <c r="E2" s="5" t="s">
        <v>5</v>
      </c>
      <c r="F2" s="4" t="s">
        <v>6</v>
      </c>
    </row>
    <row r="3" customHeight="1" spans="1:6">
      <c r="A3" s="4">
        <v>1</v>
      </c>
      <c r="B3" s="6" t="str">
        <f>"215220190822120213128380"</f>
        <v>215220190822120213128380</v>
      </c>
      <c r="C3" s="4" t="str">
        <f>"文呈来"</f>
        <v>文呈来</v>
      </c>
      <c r="D3" s="4" t="str">
        <f t="shared" ref="D3:D66" si="0">"女"</f>
        <v>女</v>
      </c>
      <c r="E3" s="5" t="s">
        <v>7</v>
      </c>
      <c r="F3" s="4" t="str">
        <f t="shared" ref="F3:F10" si="1">"大专"</f>
        <v>大专</v>
      </c>
    </row>
    <row r="4" customHeight="1" spans="1:6">
      <c r="A4" s="7">
        <v>2</v>
      </c>
      <c r="B4" s="4" t="str">
        <f>"215220190822123518128458"</f>
        <v>215220190822123518128458</v>
      </c>
      <c r="C4" s="4" t="str">
        <f>"郑俏丽"</f>
        <v>郑俏丽</v>
      </c>
      <c r="D4" s="4" t="str">
        <f t="shared" si="0"/>
        <v>女</v>
      </c>
      <c r="E4" s="5" t="s">
        <v>8</v>
      </c>
      <c r="F4" s="4" t="str">
        <f t="shared" si="1"/>
        <v>大专</v>
      </c>
    </row>
    <row r="5" customHeight="1" spans="1:6">
      <c r="A5" s="4">
        <v>3</v>
      </c>
      <c r="B5" s="4" t="str">
        <f>"215220190822123805128464"</f>
        <v>215220190822123805128464</v>
      </c>
      <c r="C5" s="4" t="str">
        <f>"黄春喜"</f>
        <v>黄春喜</v>
      </c>
      <c r="D5" s="4" t="str">
        <f t="shared" si="0"/>
        <v>女</v>
      </c>
      <c r="E5" s="5" t="s">
        <v>9</v>
      </c>
      <c r="F5" s="4" t="str">
        <f>"本科"</f>
        <v>本科</v>
      </c>
    </row>
    <row r="6" customHeight="1" spans="1:6">
      <c r="A6" s="4">
        <v>4</v>
      </c>
      <c r="B6" s="4" t="str">
        <f>"215220190822130036128513"</f>
        <v>215220190822130036128513</v>
      </c>
      <c r="C6" s="4" t="str">
        <f>"朱婷穗"</f>
        <v>朱婷穗</v>
      </c>
      <c r="D6" s="4" t="str">
        <f t="shared" si="0"/>
        <v>女</v>
      </c>
      <c r="E6" s="5" t="s">
        <v>10</v>
      </c>
      <c r="F6" s="4" t="str">
        <f t="shared" si="1"/>
        <v>大专</v>
      </c>
    </row>
    <row r="7" customHeight="1" spans="1:6">
      <c r="A7" s="4">
        <v>5</v>
      </c>
      <c r="B7" s="4" t="str">
        <f>"215220190822130047128514"</f>
        <v>215220190822130047128514</v>
      </c>
      <c r="C7" s="4" t="str">
        <f>"蔡洁莹"</f>
        <v>蔡洁莹</v>
      </c>
      <c r="D7" s="4" t="str">
        <f t="shared" si="0"/>
        <v>女</v>
      </c>
      <c r="E7" s="5" t="s">
        <v>11</v>
      </c>
      <c r="F7" s="4" t="str">
        <f t="shared" si="1"/>
        <v>大专</v>
      </c>
    </row>
    <row r="8" customHeight="1" spans="1:6">
      <c r="A8" s="4">
        <v>6</v>
      </c>
      <c r="B8" s="4" t="str">
        <f>"215220190822131318128544"</f>
        <v>215220190822131318128544</v>
      </c>
      <c r="C8" s="4" t="str">
        <f>"王妮萍"</f>
        <v>王妮萍</v>
      </c>
      <c r="D8" s="4" t="str">
        <f t="shared" si="0"/>
        <v>女</v>
      </c>
      <c r="E8" s="5" t="s">
        <v>12</v>
      </c>
      <c r="F8" s="4" t="str">
        <f t="shared" si="1"/>
        <v>大专</v>
      </c>
    </row>
    <row r="9" customHeight="1" spans="1:6">
      <c r="A9" s="4">
        <v>7</v>
      </c>
      <c r="B9" s="4" t="str">
        <f>"215220190822131756128551"</f>
        <v>215220190822131756128551</v>
      </c>
      <c r="C9" s="4" t="str">
        <f>"陈蕾"</f>
        <v>陈蕾</v>
      </c>
      <c r="D9" s="4" t="str">
        <f t="shared" si="0"/>
        <v>女</v>
      </c>
      <c r="E9" s="5" t="s">
        <v>13</v>
      </c>
      <c r="F9" s="4" t="str">
        <f t="shared" si="1"/>
        <v>大专</v>
      </c>
    </row>
    <row r="10" customHeight="1" spans="1:6">
      <c r="A10" s="4">
        <v>8</v>
      </c>
      <c r="B10" s="4" t="str">
        <f>"215220190822133531128587"</f>
        <v>215220190822133531128587</v>
      </c>
      <c r="C10" s="4" t="str">
        <f>"林花"</f>
        <v>林花</v>
      </c>
      <c r="D10" s="4" t="str">
        <f t="shared" si="0"/>
        <v>女</v>
      </c>
      <c r="E10" s="5" t="str">
        <f>"1995-11-10"</f>
        <v>1995-11-10</v>
      </c>
      <c r="F10" s="4" t="str">
        <f t="shared" si="1"/>
        <v>大专</v>
      </c>
    </row>
    <row r="11" customHeight="1" spans="1:6">
      <c r="A11" s="4">
        <v>9</v>
      </c>
      <c r="B11" s="4" t="str">
        <f>"215220190822133645128590"</f>
        <v>215220190822133645128590</v>
      </c>
      <c r="C11" s="4" t="str">
        <f>"任娟"</f>
        <v>任娟</v>
      </c>
      <c r="D11" s="4" t="str">
        <f t="shared" si="0"/>
        <v>女</v>
      </c>
      <c r="E11" s="5" t="str">
        <f>"1987-06-23"</f>
        <v>1987-06-23</v>
      </c>
      <c r="F11" s="4" t="str">
        <f>"本科"</f>
        <v>本科</v>
      </c>
    </row>
    <row r="12" customHeight="1" spans="1:6">
      <c r="A12" s="4">
        <v>10</v>
      </c>
      <c r="B12" s="4" t="str">
        <f>"215220190822133729128592"</f>
        <v>215220190822133729128592</v>
      </c>
      <c r="C12" s="4" t="str">
        <f>"高海雪"</f>
        <v>高海雪</v>
      </c>
      <c r="D12" s="4" t="str">
        <f t="shared" si="0"/>
        <v>女</v>
      </c>
      <c r="E12" s="5" t="str">
        <f>"1984-01-19"</f>
        <v>1984-01-19</v>
      </c>
      <c r="F12" s="4" t="str">
        <f t="shared" ref="F12:F15" si="2">"大专"</f>
        <v>大专</v>
      </c>
    </row>
    <row r="13" customHeight="1" spans="1:6">
      <c r="A13" s="4">
        <v>11</v>
      </c>
      <c r="B13" s="4" t="str">
        <f>"215220190822134340128606"</f>
        <v>215220190822134340128606</v>
      </c>
      <c r="C13" s="4" t="str">
        <f>"林雪莲"</f>
        <v>林雪莲</v>
      </c>
      <c r="D13" s="4" t="str">
        <f t="shared" si="0"/>
        <v>女</v>
      </c>
      <c r="E13" s="5" t="str">
        <f>"1989-01-21"</f>
        <v>1989-01-21</v>
      </c>
      <c r="F13" s="4" t="str">
        <f t="shared" si="2"/>
        <v>大专</v>
      </c>
    </row>
    <row r="14" customHeight="1" spans="1:6">
      <c r="A14" s="4">
        <v>12</v>
      </c>
      <c r="B14" s="4" t="str">
        <f>"215220190822134552128614"</f>
        <v>215220190822134552128614</v>
      </c>
      <c r="C14" s="4" t="str">
        <f>"刘琪"</f>
        <v>刘琪</v>
      </c>
      <c r="D14" s="4" t="str">
        <f t="shared" si="0"/>
        <v>女</v>
      </c>
      <c r="E14" s="5" t="str">
        <f>"1995-05-11"</f>
        <v>1995-05-11</v>
      </c>
      <c r="F14" s="4" t="str">
        <f t="shared" si="2"/>
        <v>大专</v>
      </c>
    </row>
    <row r="15" customHeight="1" spans="1:6">
      <c r="A15" s="4">
        <v>13</v>
      </c>
      <c r="B15" s="4" t="str">
        <f>"215220190822134650128618"</f>
        <v>215220190822134650128618</v>
      </c>
      <c r="C15" s="4" t="str">
        <f>"符玉京"</f>
        <v>符玉京</v>
      </c>
      <c r="D15" s="4" t="str">
        <f t="shared" si="0"/>
        <v>女</v>
      </c>
      <c r="E15" s="5" t="str">
        <f>"1992-09-10"</f>
        <v>1992-09-10</v>
      </c>
      <c r="F15" s="4" t="str">
        <f t="shared" si="2"/>
        <v>大专</v>
      </c>
    </row>
    <row r="16" customHeight="1" spans="1:6">
      <c r="A16" s="4">
        <v>14</v>
      </c>
      <c r="B16" s="4" t="str">
        <f>"215220190822134921128625"</f>
        <v>215220190822134921128625</v>
      </c>
      <c r="C16" s="4" t="str">
        <f>"王巧"</f>
        <v>王巧</v>
      </c>
      <c r="D16" s="4" t="str">
        <f t="shared" si="0"/>
        <v>女</v>
      </c>
      <c r="E16" s="5" t="str">
        <f>"1995-09-26"</f>
        <v>1995-09-26</v>
      </c>
      <c r="F16" s="4" t="str">
        <f>"本科"</f>
        <v>本科</v>
      </c>
    </row>
    <row r="17" customHeight="1" spans="1:6">
      <c r="A17" s="4">
        <v>15</v>
      </c>
      <c r="B17" s="4" t="str">
        <f>"215220190822135016128627"</f>
        <v>215220190822135016128627</v>
      </c>
      <c r="C17" s="4" t="str">
        <f>"刘文静"</f>
        <v>刘文静</v>
      </c>
      <c r="D17" s="4" t="str">
        <f t="shared" si="0"/>
        <v>女</v>
      </c>
      <c r="E17" s="5" t="str">
        <f>"1995-07-08"</f>
        <v>1995-07-08</v>
      </c>
      <c r="F17" s="4" t="str">
        <f t="shared" ref="F17:F30" si="3">"大专"</f>
        <v>大专</v>
      </c>
    </row>
    <row r="18" customHeight="1" spans="1:6">
      <c r="A18" s="4">
        <v>16</v>
      </c>
      <c r="B18" s="4" t="str">
        <f>"215220190822135355128635"</f>
        <v>215220190822135355128635</v>
      </c>
      <c r="C18" s="4" t="str">
        <f>"林瑜"</f>
        <v>林瑜</v>
      </c>
      <c r="D18" s="4" t="str">
        <f t="shared" si="0"/>
        <v>女</v>
      </c>
      <c r="E18" s="5" t="str">
        <f>"1995-11-16"</f>
        <v>1995-11-16</v>
      </c>
      <c r="F18" s="4" t="str">
        <f>"本科"</f>
        <v>本科</v>
      </c>
    </row>
    <row r="19" customHeight="1" spans="1:6">
      <c r="A19" s="4">
        <v>17</v>
      </c>
      <c r="B19" s="4" t="str">
        <f>"215220190822135417128637"</f>
        <v>215220190822135417128637</v>
      </c>
      <c r="C19" s="4" t="str">
        <f>"王永爱"</f>
        <v>王永爱</v>
      </c>
      <c r="D19" s="4" t="str">
        <f t="shared" si="0"/>
        <v>女</v>
      </c>
      <c r="E19" s="5" t="str">
        <f>"1993-03-08"</f>
        <v>1993-03-08</v>
      </c>
      <c r="F19" s="4" t="str">
        <f t="shared" si="3"/>
        <v>大专</v>
      </c>
    </row>
    <row r="20" customHeight="1" spans="1:6">
      <c r="A20" s="4">
        <v>18</v>
      </c>
      <c r="B20" s="4" t="str">
        <f>"215220190822135447128638"</f>
        <v>215220190822135447128638</v>
      </c>
      <c r="C20" s="4" t="str">
        <f>"王雪眉"</f>
        <v>王雪眉</v>
      </c>
      <c r="D20" s="4" t="str">
        <f t="shared" si="0"/>
        <v>女</v>
      </c>
      <c r="E20" s="5" t="str">
        <f>"1997-08-18"</f>
        <v>1997-08-18</v>
      </c>
      <c r="F20" s="4" t="str">
        <f t="shared" si="3"/>
        <v>大专</v>
      </c>
    </row>
    <row r="21" customHeight="1" spans="1:6">
      <c r="A21" s="4">
        <v>19</v>
      </c>
      <c r="B21" s="4" t="str">
        <f>"215220190822135552128642"</f>
        <v>215220190822135552128642</v>
      </c>
      <c r="C21" s="4" t="str">
        <f>"杨玉环"</f>
        <v>杨玉环</v>
      </c>
      <c r="D21" s="4" t="str">
        <f t="shared" si="0"/>
        <v>女</v>
      </c>
      <c r="E21" s="5" t="str">
        <f>"1989-07-15"</f>
        <v>1989-07-15</v>
      </c>
      <c r="F21" s="4" t="str">
        <f t="shared" si="3"/>
        <v>大专</v>
      </c>
    </row>
    <row r="22" customHeight="1" spans="1:6">
      <c r="A22" s="4">
        <v>20</v>
      </c>
      <c r="B22" s="4" t="str">
        <f>"215220190822135709128648"</f>
        <v>215220190822135709128648</v>
      </c>
      <c r="C22" s="4" t="str">
        <f>"莫财先"</f>
        <v>莫财先</v>
      </c>
      <c r="D22" s="4" t="str">
        <f t="shared" si="0"/>
        <v>女</v>
      </c>
      <c r="E22" s="5" t="str">
        <f>"1990-10-15"</f>
        <v>1990-10-15</v>
      </c>
      <c r="F22" s="4" t="str">
        <f t="shared" si="3"/>
        <v>大专</v>
      </c>
    </row>
    <row r="23" customHeight="1" spans="1:6">
      <c r="A23" s="4">
        <v>21</v>
      </c>
      <c r="B23" s="4" t="str">
        <f>"215220190822135801128650"</f>
        <v>215220190822135801128650</v>
      </c>
      <c r="C23" s="4" t="str">
        <f>"陈盛坤"</f>
        <v>陈盛坤</v>
      </c>
      <c r="D23" s="4" t="str">
        <f t="shared" si="0"/>
        <v>女</v>
      </c>
      <c r="E23" s="5" t="str">
        <f>"1990-09-13"</f>
        <v>1990-09-13</v>
      </c>
      <c r="F23" s="4" t="str">
        <f t="shared" si="3"/>
        <v>大专</v>
      </c>
    </row>
    <row r="24" customHeight="1" spans="1:6">
      <c r="A24" s="4">
        <v>22</v>
      </c>
      <c r="B24" s="4" t="str">
        <f>"215220190822140143128658"</f>
        <v>215220190822140143128658</v>
      </c>
      <c r="C24" s="4" t="str">
        <f>"何卫平"</f>
        <v>何卫平</v>
      </c>
      <c r="D24" s="4" t="str">
        <f t="shared" si="0"/>
        <v>女</v>
      </c>
      <c r="E24" s="5" t="str">
        <f>"1988-03-17"</f>
        <v>1988-03-17</v>
      </c>
      <c r="F24" s="4" t="str">
        <f t="shared" si="3"/>
        <v>大专</v>
      </c>
    </row>
    <row r="25" customHeight="1" spans="1:6">
      <c r="A25" s="4">
        <v>23</v>
      </c>
      <c r="B25" s="4" t="str">
        <f>"215220190822140239128663"</f>
        <v>215220190822140239128663</v>
      </c>
      <c r="C25" s="4" t="str">
        <f>"黄平丽"</f>
        <v>黄平丽</v>
      </c>
      <c r="D25" s="4" t="str">
        <f t="shared" si="0"/>
        <v>女</v>
      </c>
      <c r="E25" s="5" t="str">
        <f>"1994-11-23"</f>
        <v>1994-11-23</v>
      </c>
      <c r="F25" s="4" t="str">
        <f t="shared" si="3"/>
        <v>大专</v>
      </c>
    </row>
    <row r="26" customHeight="1" spans="1:6">
      <c r="A26" s="4">
        <v>24</v>
      </c>
      <c r="B26" s="4" t="str">
        <f>"215220190822140603128667"</f>
        <v>215220190822140603128667</v>
      </c>
      <c r="C26" s="4" t="str">
        <f>"邓碧云"</f>
        <v>邓碧云</v>
      </c>
      <c r="D26" s="4" t="str">
        <f t="shared" si="0"/>
        <v>女</v>
      </c>
      <c r="E26" s="5" t="str">
        <f>"1994-05-12"</f>
        <v>1994-05-12</v>
      </c>
      <c r="F26" s="4" t="str">
        <f t="shared" si="3"/>
        <v>大专</v>
      </c>
    </row>
    <row r="27" customHeight="1" spans="1:6">
      <c r="A27" s="4">
        <v>25</v>
      </c>
      <c r="B27" s="4" t="str">
        <f>"215220190822140621128668"</f>
        <v>215220190822140621128668</v>
      </c>
      <c r="C27" s="4" t="str">
        <f>"邹升梅"</f>
        <v>邹升梅</v>
      </c>
      <c r="D27" s="4" t="str">
        <f t="shared" si="0"/>
        <v>女</v>
      </c>
      <c r="E27" s="5" t="str">
        <f>"1997-10-20"</f>
        <v>1997-10-20</v>
      </c>
      <c r="F27" s="4" t="str">
        <f t="shared" si="3"/>
        <v>大专</v>
      </c>
    </row>
    <row r="28" customHeight="1" spans="1:6">
      <c r="A28" s="4">
        <v>26</v>
      </c>
      <c r="B28" s="4" t="str">
        <f>"215220190822140741128675"</f>
        <v>215220190822140741128675</v>
      </c>
      <c r="C28" s="4" t="str">
        <f>"王雪"</f>
        <v>王雪</v>
      </c>
      <c r="D28" s="4" t="str">
        <f t="shared" si="0"/>
        <v>女</v>
      </c>
      <c r="E28" s="5" t="str">
        <f>"1990-03-09"</f>
        <v>1990-03-09</v>
      </c>
      <c r="F28" s="4" t="str">
        <f t="shared" si="3"/>
        <v>大专</v>
      </c>
    </row>
    <row r="29" customHeight="1" spans="1:6">
      <c r="A29" s="4">
        <v>27</v>
      </c>
      <c r="B29" s="4" t="str">
        <f>"215220190822140842128678"</f>
        <v>215220190822140842128678</v>
      </c>
      <c r="C29" s="4" t="str">
        <f>"苏冬梅"</f>
        <v>苏冬梅</v>
      </c>
      <c r="D29" s="4" t="str">
        <f t="shared" si="0"/>
        <v>女</v>
      </c>
      <c r="E29" s="5" t="str">
        <f>"1997-10-08"</f>
        <v>1997-10-08</v>
      </c>
      <c r="F29" s="4" t="str">
        <f t="shared" si="3"/>
        <v>大专</v>
      </c>
    </row>
    <row r="30" customHeight="1" spans="1:6">
      <c r="A30" s="4">
        <v>28</v>
      </c>
      <c r="B30" s="4" t="str">
        <f>"215220190822140928128680"</f>
        <v>215220190822140928128680</v>
      </c>
      <c r="C30" s="4" t="str">
        <f>"薛小花"</f>
        <v>薛小花</v>
      </c>
      <c r="D30" s="4" t="str">
        <f t="shared" si="0"/>
        <v>女</v>
      </c>
      <c r="E30" s="5" t="str">
        <f>"1995-01-27"</f>
        <v>1995-01-27</v>
      </c>
      <c r="F30" s="4" t="str">
        <f t="shared" si="3"/>
        <v>大专</v>
      </c>
    </row>
    <row r="31" customHeight="1" spans="1:6">
      <c r="A31" s="4">
        <v>29</v>
      </c>
      <c r="B31" s="4" t="str">
        <f>"215220190822141058128683"</f>
        <v>215220190822141058128683</v>
      </c>
      <c r="C31" s="4" t="str">
        <f>"钟杰妹"</f>
        <v>钟杰妹</v>
      </c>
      <c r="D31" s="4" t="str">
        <f t="shared" si="0"/>
        <v>女</v>
      </c>
      <c r="E31" s="5" t="str">
        <f>"1990-05-27"</f>
        <v>1990-05-27</v>
      </c>
      <c r="F31" s="4" t="str">
        <f>"本科"</f>
        <v>本科</v>
      </c>
    </row>
    <row r="32" customHeight="1" spans="1:6">
      <c r="A32" s="4">
        <v>30</v>
      </c>
      <c r="B32" s="4" t="str">
        <f>"215220190822141239128688"</f>
        <v>215220190822141239128688</v>
      </c>
      <c r="C32" s="4" t="str">
        <f>"卓冬萍"</f>
        <v>卓冬萍</v>
      </c>
      <c r="D32" s="4" t="str">
        <f t="shared" si="0"/>
        <v>女</v>
      </c>
      <c r="E32" s="5" t="str">
        <f>"1986-07-19"</f>
        <v>1986-07-19</v>
      </c>
      <c r="F32" s="4" t="str">
        <f>"本科"</f>
        <v>本科</v>
      </c>
    </row>
    <row r="33" customHeight="1" spans="1:6">
      <c r="A33" s="4">
        <v>31</v>
      </c>
      <c r="B33" s="4" t="str">
        <f>"215220190822141456128692"</f>
        <v>215220190822141456128692</v>
      </c>
      <c r="C33" s="4" t="str">
        <f>"陈菊花"</f>
        <v>陈菊花</v>
      </c>
      <c r="D33" s="4" t="str">
        <f t="shared" si="0"/>
        <v>女</v>
      </c>
      <c r="E33" s="5" t="str">
        <f>"1996-12-08"</f>
        <v>1996-12-08</v>
      </c>
      <c r="F33" s="4" t="str">
        <f t="shared" ref="F33:F44" si="4">"大专"</f>
        <v>大专</v>
      </c>
    </row>
    <row r="34" customHeight="1" spans="1:6">
      <c r="A34" s="4">
        <v>32</v>
      </c>
      <c r="B34" s="4" t="str">
        <f>"215220190822141459128693"</f>
        <v>215220190822141459128693</v>
      </c>
      <c r="C34" s="4" t="str">
        <f>"李颖"</f>
        <v>李颖</v>
      </c>
      <c r="D34" s="4" t="str">
        <f t="shared" si="0"/>
        <v>女</v>
      </c>
      <c r="E34" s="5" t="str">
        <f>"2000-02-03"</f>
        <v>2000-02-03</v>
      </c>
      <c r="F34" s="4" t="str">
        <f t="shared" si="4"/>
        <v>大专</v>
      </c>
    </row>
    <row r="35" customHeight="1" spans="1:6">
      <c r="A35" s="4">
        <v>33</v>
      </c>
      <c r="B35" s="4" t="str">
        <f>"215220190822141850128705"</f>
        <v>215220190822141850128705</v>
      </c>
      <c r="C35" s="4" t="str">
        <f>"韩娇艳"</f>
        <v>韩娇艳</v>
      </c>
      <c r="D35" s="4" t="str">
        <f t="shared" si="0"/>
        <v>女</v>
      </c>
      <c r="E35" s="5" t="str">
        <f>"1990-07-29"</f>
        <v>1990-07-29</v>
      </c>
      <c r="F35" s="4" t="str">
        <f t="shared" si="4"/>
        <v>大专</v>
      </c>
    </row>
    <row r="36" customHeight="1" spans="1:6">
      <c r="A36" s="4">
        <v>34</v>
      </c>
      <c r="B36" s="4" t="str">
        <f>"215220190822142402128715"</f>
        <v>215220190822142402128715</v>
      </c>
      <c r="C36" s="4" t="str">
        <f>"裴金燕"</f>
        <v>裴金燕</v>
      </c>
      <c r="D36" s="4" t="str">
        <f t="shared" si="0"/>
        <v>女</v>
      </c>
      <c r="E36" s="5" t="str">
        <f>"1992-05-18"</f>
        <v>1992-05-18</v>
      </c>
      <c r="F36" s="4" t="str">
        <f t="shared" si="4"/>
        <v>大专</v>
      </c>
    </row>
    <row r="37" customHeight="1" spans="1:6">
      <c r="A37" s="4">
        <v>35</v>
      </c>
      <c r="B37" s="4" t="str">
        <f>"215220190822142412128716"</f>
        <v>215220190822142412128716</v>
      </c>
      <c r="C37" s="4" t="str">
        <f>"颜静莹"</f>
        <v>颜静莹</v>
      </c>
      <c r="D37" s="4" t="str">
        <f t="shared" si="0"/>
        <v>女</v>
      </c>
      <c r="E37" s="5" t="str">
        <f>"1995-03-18"</f>
        <v>1995-03-18</v>
      </c>
      <c r="F37" s="4" t="str">
        <f t="shared" si="4"/>
        <v>大专</v>
      </c>
    </row>
    <row r="38" customHeight="1" spans="1:6">
      <c r="A38" s="4">
        <v>36</v>
      </c>
      <c r="B38" s="4" t="str">
        <f>"215220190822142443128717"</f>
        <v>215220190822142443128717</v>
      </c>
      <c r="C38" s="4" t="str">
        <f>"符洁琼"</f>
        <v>符洁琼</v>
      </c>
      <c r="D38" s="4" t="str">
        <f t="shared" si="0"/>
        <v>女</v>
      </c>
      <c r="E38" s="5" t="str">
        <f>"1993-10-07"</f>
        <v>1993-10-07</v>
      </c>
      <c r="F38" s="4" t="str">
        <f t="shared" si="4"/>
        <v>大专</v>
      </c>
    </row>
    <row r="39" customHeight="1" spans="1:6">
      <c r="A39" s="4">
        <v>37</v>
      </c>
      <c r="B39" s="4" t="str">
        <f>"215220190822143106128733"</f>
        <v>215220190822143106128733</v>
      </c>
      <c r="C39" s="4" t="str">
        <f>"李秋幸"</f>
        <v>李秋幸</v>
      </c>
      <c r="D39" s="4" t="str">
        <f t="shared" si="0"/>
        <v>女</v>
      </c>
      <c r="E39" s="5" t="str">
        <f>"1995-05-17"</f>
        <v>1995-05-17</v>
      </c>
      <c r="F39" s="4" t="str">
        <f t="shared" si="4"/>
        <v>大专</v>
      </c>
    </row>
    <row r="40" customHeight="1" spans="1:6">
      <c r="A40" s="4">
        <v>38</v>
      </c>
      <c r="B40" s="4" t="str">
        <f>"215220190822143208128735"</f>
        <v>215220190822143208128735</v>
      </c>
      <c r="C40" s="4" t="str">
        <f>"孙隽挥"</f>
        <v>孙隽挥</v>
      </c>
      <c r="D40" s="4" t="str">
        <f t="shared" si="0"/>
        <v>女</v>
      </c>
      <c r="E40" s="5" t="str">
        <f>"1991-02-05"</f>
        <v>1991-02-05</v>
      </c>
      <c r="F40" s="4" t="str">
        <f t="shared" si="4"/>
        <v>大专</v>
      </c>
    </row>
    <row r="41" customHeight="1" spans="1:6">
      <c r="A41" s="4">
        <v>39</v>
      </c>
      <c r="B41" s="4" t="str">
        <f>"215220190822143259128739"</f>
        <v>215220190822143259128739</v>
      </c>
      <c r="C41" s="4" t="str">
        <f>"李瑞环"</f>
        <v>李瑞环</v>
      </c>
      <c r="D41" s="4" t="str">
        <f t="shared" si="0"/>
        <v>女</v>
      </c>
      <c r="E41" s="5" t="str">
        <f>"1987-05-18"</f>
        <v>1987-05-18</v>
      </c>
      <c r="F41" s="4" t="str">
        <f t="shared" si="4"/>
        <v>大专</v>
      </c>
    </row>
    <row r="42" customHeight="1" spans="1:6">
      <c r="A42" s="4">
        <v>40</v>
      </c>
      <c r="B42" s="4" t="str">
        <f>"215220190822143711128748"</f>
        <v>215220190822143711128748</v>
      </c>
      <c r="C42" s="4" t="str">
        <f>"赵冬"</f>
        <v>赵冬</v>
      </c>
      <c r="D42" s="4" t="str">
        <f t="shared" si="0"/>
        <v>女</v>
      </c>
      <c r="E42" s="5" t="str">
        <f>"1990-09-01"</f>
        <v>1990-09-01</v>
      </c>
      <c r="F42" s="4" t="str">
        <f t="shared" si="4"/>
        <v>大专</v>
      </c>
    </row>
    <row r="43" customHeight="1" spans="1:6">
      <c r="A43" s="4">
        <v>41</v>
      </c>
      <c r="B43" s="4" t="str">
        <f>"215220190822144459128780"</f>
        <v>215220190822144459128780</v>
      </c>
      <c r="C43" s="4" t="str">
        <f>"潘玉媚"</f>
        <v>潘玉媚</v>
      </c>
      <c r="D43" s="4" t="str">
        <f t="shared" si="0"/>
        <v>女</v>
      </c>
      <c r="E43" s="5" t="str">
        <f>"1993-11-07"</f>
        <v>1993-11-07</v>
      </c>
      <c r="F43" s="4" t="str">
        <f t="shared" si="4"/>
        <v>大专</v>
      </c>
    </row>
    <row r="44" customHeight="1" spans="1:6">
      <c r="A44" s="4">
        <v>42</v>
      </c>
      <c r="B44" s="4" t="str">
        <f>"215220190822144737128787"</f>
        <v>215220190822144737128787</v>
      </c>
      <c r="C44" s="4" t="str">
        <f>"钟佳颖"</f>
        <v>钟佳颖</v>
      </c>
      <c r="D44" s="4" t="str">
        <f t="shared" si="0"/>
        <v>女</v>
      </c>
      <c r="E44" s="5" t="str">
        <f>"1994-06-11"</f>
        <v>1994-06-11</v>
      </c>
      <c r="F44" s="4" t="str">
        <f t="shared" si="4"/>
        <v>大专</v>
      </c>
    </row>
    <row r="45" customHeight="1" spans="1:6">
      <c r="A45" s="4">
        <v>43</v>
      </c>
      <c r="B45" s="4" t="str">
        <f>"215220190822144926128794"</f>
        <v>215220190822144926128794</v>
      </c>
      <c r="C45" s="4" t="str">
        <f>"吴青荣"</f>
        <v>吴青荣</v>
      </c>
      <c r="D45" s="4" t="str">
        <f t="shared" si="0"/>
        <v>女</v>
      </c>
      <c r="E45" s="5" t="str">
        <f>"1992-09-02"</f>
        <v>1992-09-02</v>
      </c>
      <c r="F45" s="4" t="str">
        <f>"本科"</f>
        <v>本科</v>
      </c>
    </row>
    <row r="46" customHeight="1" spans="1:6">
      <c r="A46" s="4">
        <v>44</v>
      </c>
      <c r="B46" s="4" t="str">
        <f>"215220190822145129128801"</f>
        <v>215220190822145129128801</v>
      </c>
      <c r="C46" s="4" t="str">
        <f>"陈琼妃"</f>
        <v>陈琼妃</v>
      </c>
      <c r="D46" s="4" t="str">
        <f t="shared" si="0"/>
        <v>女</v>
      </c>
      <c r="E46" s="5" t="str">
        <f>"1993-11-10"</f>
        <v>1993-11-10</v>
      </c>
      <c r="F46" s="4" t="str">
        <f t="shared" ref="F46:F63" si="5">"大专"</f>
        <v>大专</v>
      </c>
    </row>
    <row r="47" customHeight="1" spans="1:6">
      <c r="A47" s="4">
        <v>45</v>
      </c>
      <c r="B47" s="4" t="str">
        <f>"215220190822145421128812"</f>
        <v>215220190822145421128812</v>
      </c>
      <c r="C47" s="4" t="str">
        <f>"符雅君"</f>
        <v>符雅君</v>
      </c>
      <c r="D47" s="4" t="str">
        <f t="shared" si="0"/>
        <v>女</v>
      </c>
      <c r="E47" s="5" t="str">
        <f>"1992-05-21"</f>
        <v>1992-05-21</v>
      </c>
      <c r="F47" s="4" t="str">
        <f t="shared" si="5"/>
        <v>大专</v>
      </c>
    </row>
    <row r="48" customHeight="1" spans="1:6">
      <c r="A48" s="4">
        <v>46</v>
      </c>
      <c r="B48" s="4" t="str">
        <f>"215220190822145522128816"</f>
        <v>215220190822145522128816</v>
      </c>
      <c r="C48" s="4" t="str">
        <f>"林晓雨"</f>
        <v>林晓雨</v>
      </c>
      <c r="D48" s="4" t="str">
        <f t="shared" si="0"/>
        <v>女</v>
      </c>
      <c r="E48" s="5" t="str">
        <f>"1997-04-14"</f>
        <v>1997-04-14</v>
      </c>
      <c r="F48" s="4" t="str">
        <f t="shared" si="5"/>
        <v>大专</v>
      </c>
    </row>
    <row r="49" customHeight="1" spans="1:6">
      <c r="A49" s="4">
        <v>47</v>
      </c>
      <c r="B49" s="4" t="str">
        <f>"215220190822145613128820"</f>
        <v>215220190822145613128820</v>
      </c>
      <c r="C49" s="4" t="str">
        <f>"麦星"</f>
        <v>麦星</v>
      </c>
      <c r="D49" s="4" t="str">
        <f t="shared" si="0"/>
        <v>女</v>
      </c>
      <c r="E49" s="5" t="str">
        <f>"1992-06-18"</f>
        <v>1992-06-18</v>
      </c>
      <c r="F49" s="4" t="str">
        <f t="shared" si="5"/>
        <v>大专</v>
      </c>
    </row>
    <row r="50" customHeight="1" spans="1:6">
      <c r="A50" s="4">
        <v>48</v>
      </c>
      <c r="B50" s="4" t="str">
        <f>"215220190822145831128832"</f>
        <v>215220190822145831128832</v>
      </c>
      <c r="C50" s="4" t="str">
        <f>"邱如意"</f>
        <v>邱如意</v>
      </c>
      <c r="D50" s="4" t="str">
        <f t="shared" si="0"/>
        <v>女</v>
      </c>
      <c r="E50" s="5" t="str">
        <f>"1994-05-05"</f>
        <v>1994-05-05</v>
      </c>
      <c r="F50" s="4" t="str">
        <f t="shared" si="5"/>
        <v>大专</v>
      </c>
    </row>
    <row r="51" customHeight="1" spans="1:6">
      <c r="A51" s="4">
        <v>49</v>
      </c>
      <c r="B51" s="4" t="str">
        <f>"215220190822150255128853"</f>
        <v>215220190822150255128853</v>
      </c>
      <c r="C51" s="4" t="str">
        <f>"谢南玉"</f>
        <v>谢南玉</v>
      </c>
      <c r="D51" s="4" t="str">
        <f t="shared" si="0"/>
        <v>女</v>
      </c>
      <c r="E51" s="5" t="str">
        <f>"1994-01-03"</f>
        <v>1994-01-03</v>
      </c>
      <c r="F51" s="4" t="str">
        <f t="shared" si="5"/>
        <v>大专</v>
      </c>
    </row>
    <row r="52" customHeight="1" spans="1:6">
      <c r="A52" s="4">
        <v>50</v>
      </c>
      <c r="B52" s="4" t="str">
        <f>"215220190822150447128862"</f>
        <v>215220190822150447128862</v>
      </c>
      <c r="C52" s="4" t="str">
        <f>"王燕媛"</f>
        <v>王燕媛</v>
      </c>
      <c r="D52" s="4" t="str">
        <f t="shared" si="0"/>
        <v>女</v>
      </c>
      <c r="E52" s="5" t="str">
        <f>"1993-12-15"</f>
        <v>1993-12-15</v>
      </c>
      <c r="F52" s="4" t="str">
        <f t="shared" si="5"/>
        <v>大专</v>
      </c>
    </row>
    <row r="53" customHeight="1" spans="1:6">
      <c r="A53" s="4">
        <v>51</v>
      </c>
      <c r="B53" s="4" t="str">
        <f>"215220190822150633128870"</f>
        <v>215220190822150633128870</v>
      </c>
      <c r="C53" s="4" t="str">
        <f>"符贵宽"</f>
        <v>符贵宽</v>
      </c>
      <c r="D53" s="4" t="str">
        <f t="shared" si="0"/>
        <v>女</v>
      </c>
      <c r="E53" s="5" t="str">
        <f>"1992-02-10"</f>
        <v>1992-02-10</v>
      </c>
      <c r="F53" s="4" t="str">
        <f t="shared" si="5"/>
        <v>大专</v>
      </c>
    </row>
    <row r="54" customHeight="1" spans="1:6">
      <c r="A54" s="4">
        <v>52</v>
      </c>
      <c r="B54" s="4" t="str">
        <f>"215220190822151538128899"</f>
        <v>215220190822151538128899</v>
      </c>
      <c r="C54" s="4" t="str">
        <f>"胡悦艳"</f>
        <v>胡悦艳</v>
      </c>
      <c r="D54" s="4" t="str">
        <f t="shared" si="0"/>
        <v>女</v>
      </c>
      <c r="E54" s="5" t="str">
        <f>"1987-11-21"</f>
        <v>1987-11-21</v>
      </c>
      <c r="F54" s="4" t="str">
        <f t="shared" si="5"/>
        <v>大专</v>
      </c>
    </row>
    <row r="55" customHeight="1" spans="1:6">
      <c r="A55" s="4">
        <v>53</v>
      </c>
      <c r="B55" s="4" t="str">
        <f>"215220190822151902128914"</f>
        <v>215220190822151902128914</v>
      </c>
      <c r="C55" s="4" t="str">
        <f>"梁露文"</f>
        <v>梁露文</v>
      </c>
      <c r="D55" s="4" t="str">
        <f t="shared" si="0"/>
        <v>女</v>
      </c>
      <c r="E55" s="5" t="str">
        <f>"1995-05-06"</f>
        <v>1995-05-06</v>
      </c>
      <c r="F55" s="4" t="str">
        <f t="shared" si="5"/>
        <v>大专</v>
      </c>
    </row>
    <row r="56" customHeight="1" spans="1:6">
      <c r="A56" s="4">
        <v>54</v>
      </c>
      <c r="B56" s="4" t="str">
        <f>"215220190822152939128952"</f>
        <v>215220190822152939128952</v>
      </c>
      <c r="C56" s="4" t="str">
        <f>"王小慧"</f>
        <v>王小慧</v>
      </c>
      <c r="D56" s="4" t="str">
        <f t="shared" si="0"/>
        <v>女</v>
      </c>
      <c r="E56" s="5" t="str">
        <f>"1997-10-02"</f>
        <v>1997-10-02</v>
      </c>
      <c r="F56" s="4" t="str">
        <f t="shared" si="5"/>
        <v>大专</v>
      </c>
    </row>
    <row r="57" customHeight="1" spans="1:6">
      <c r="A57" s="4">
        <v>55</v>
      </c>
      <c r="B57" s="4" t="str">
        <f>"215220190822153402128966"</f>
        <v>215220190822153402128966</v>
      </c>
      <c r="C57" s="4" t="str">
        <f>"赵少凤"</f>
        <v>赵少凤</v>
      </c>
      <c r="D57" s="4" t="str">
        <f t="shared" si="0"/>
        <v>女</v>
      </c>
      <c r="E57" s="5" t="str">
        <f>"1993-07-20"</f>
        <v>1993-07-20</v>
      </c>
      <c r="F57" s="4" t="str">
        <f t="shared" si="5"/>
        <v>大专</v>
      </c>
    </row>
    <row r="58" customHeight="1" spans="1:6">
      <c r="A58" s="4">
        <v>56</v>
      </c>
      <c r="B58" s="4" t="str">
        <f>"215220190822153647128979"</f>
        <v>215220190822153647128979</v>
      </c>
      <c r="C58" s="4" t="str">
        <f>"黄慧玥"</f>
        <v>黄慧玥</v>
      </c>
      <c r="D58" s="4" t="str">
        <f t="shared" si="0"/>
        <v>女</v>
      </c>
      <c r="E58" s="5" t="str">
        <f>"1994-09-30"</f>
        <v>1994-09-30</v>
      </c>
      <c r="F58" s="4" t="str">
        <f t="shared" si="5"/>
        <v>大专</v>
      </c>
    </row>
    <row r="59" customHeight="1" spans="1:6">
      <c r="A59" s="4">
        <v>57</v>
      </c>
      <c r="B59" s="4" t="str">
        <f>"215220190822154255129003"</f>
        <v>215220190822154255129003</v>
      </c>
      <c r="C59" s="4" t="str">
        <f>"符琼艳"</f>
        <v>符琼艳</v>
      </c>
      <c r="D59" s="4" t="str">
        <f t="shared" si="0"/>
        <v>女</v>
      </c>
      <c r="E59" s="5" t="str">
        <f>"1995-07-08"</f>
        <v>1995-07-08</v>
      </c>
      <c r="F59" s="4" t="str">
        <f t="shared" si="5"/>
        <v>大专</v>
      </c>
    </row>
    <row r="60" customHeight="1" spans="1:6">
      <c r="A60" s="4">
        <v>58</v>
      </c>
      <c r="B60" s="4" t="str">
        <f>"215220190822154702129017"</f>
        <v>215220190822154702129017</v>
      </c>
      <c r="C60" s="4" t="str">
        <f>"王艳"</f>
        <v>王艳</v>
      </c>
      <c r="D60" s="4" t="str">
        <f t="shared" si="0"/>
        <v>女</v>
      </c>
      <c r="E60" s="5" t="str">
        <f>"1995-02-28"</f>
        <v>1995-02-28</v>
      </c>
      <c r="F60" s="4" t="str">
        <f t="shared" si="5"/>
        <v>大专</v>
      </c>
    </row>
    <row r="61" customHeight="1" spans="1:6">
      <c r="A61" s="4">
        <v>59</v>
      </c>
      <c r="B61" s="4" t="str">
        <f>"215220190822154744129020"</f>
        <v>215220190822154744129020</v>
      </c>
      <c r="C61" s="4" t="str">
        <f>"李选映"</f>
        <v>李选映</v>
      </c>
      <c r="D61" s="4" t="str">
        <f t="shared" si="0"/>
        <v>女</v>
      </c>
      <c r="E61" s="5" t="str">
        <f>"1996-08-24"</f>
        <v>1996-08-24</v>
      </c>
      <c r="F61" s="4" t="str">
        <f t="shared" si="5"/>
        <v>大专</v>
      </c>
    </row>
    <row r="62" customHeight="1" spans="1:6">
      <c r="A62" s="4">
        <v>60</v>
      </c>
      <c r="B62" s="4" t="str">
        <f>"215220190822154900129027"</f>
        <v>215220190822154900129027</v>
      </c>
      <c r="C62" s="4" t="str">
        <f>"潘三妹"</f>
        <v>潘三妹</v>
      </c>
      <c r="D62" s="4" t="str">
        <f t="shared" si="0"/>
        <v>女</v>
      </c>
      <c r="E62" s="5" t="str">
        <f>"1997-09-15"</f>
        <v>1997-09-15</v>
      </c>
      <c r="F62" s="4" t="str">
        <f t="shared" si="5"/>
        <v>大专</v>
      </c>
    </row>
    <row r="63" customHeight="1" spans="1:6">
      <c r="A63" s="4">
        <v>61</v>
      </c>
      <c r="B63" s="4" t="str">
        <f>"215220190822155010129030"</f>
        <v>215220190822155010129030</v>
      </c>
      <c r="C63" s="4" t="str">
        <f>"黄青梅"</f>
        <v>黄青梅</v>
      </c>
      <c r="D63" s="4" t="str">
        <f t="shared" si="0"/>
        <v>女</v>
      </c>
      <c r="E63" s="5" t="str">
        <f>"1996-07-21"</f>
        <v>1996-07-21</v>
      </c>
      <c r="F63" s="4" t="str">
        <f t="shared" si="5"/>
        <v>大专</v>
      </c>
    </row>
    <row r="64" customHeight="1" spans="1:6">
      <c r="A64" s="4">
        <v>62</v>
      </c>
      <c r="B64" s="4" t="str">
        <f>"215220190822155250129039"</f>
        <v>215220190822155250129039</v>
      </c>
      <c r="C64" s="4" t="str">
        <f>"吴宾"</f>
        <v>吴宾</v>
      </c>
      <c r="D64" s="4" t="str">
        <f t="shared" si="0"/>
        <v>女</v>
      </c>
      <c r="E64" s="5" t="str">
        <f>"1991-03-02"</f>
        <v>1991-03-02</v>
      </c>
      <c r="F64" s="4" t="str">
        <f>"本科"</f>
        <v>本科</v>
      </c>
    </row>
    <row r="65" customHeight="1" spans="1:6">
      <c r="A65" s="4">
        <v>63</v>
      </c>
      <c r="B65" s="4" t="str">
        <f>"215220190822155411129043"</f>
        <v>215220190822155411129043</v>
      </c>
      <c r="C65" s="4" t="str">
        <f>"凌曼雨"</f>
        <v>凌曼雨</v>
      </c>
      <c r="D65" s="4" t="str">
        <f t="shared" si="0"/>
        <v>女</v>
      </c>
      <c r="E65" s="5" t="str">
        <f>"1997-08-10"</f>
        <v>1997-08-10</v>
      </c>
      <c r="F65" s="4" t="str">
        <f t="shared" ref="F65:F74" si="6">"大专"</f>
        <v>大专</v>
      </c>
    </row>
    <row r="66" customHeight="1" spans="1:6">
      <c r="A66" s="4">
        <v>64</v>
      </c>
      <c r="B66" s="4" t="str">
        <f>"215220190822155730129061"</f>
        <v>215220190822155730129061</v>
      </c>
      <c r="C66" s="4" t="str">
        <f>"王燕"</f>
        <v>王燕</v>
      </c>
      <c r="D66" s="4" t="str">
        <f t="shared" si="0"/>
        <v>女</v>
      </c>
      <c r="E66" s="5" t="str">
        <f>"1995-12-12"</f>
        <v>1995-12-12</v>
      </c>
      <c r="F66" s="4" t="str">
        <f t="shared" si="6"/>
        <v>大专</v>
      </c>
    </row>
    <row r="67" customHeight="1" spans="1:6">
      <c r="A67" s="4">
        <v>65</v>
      </c>
      <c r="B67" s="4" t="str">
        <f>"215220190822155833129066"</f>
        <v>215220190822155833129066</v>
      </c>
      <c r="C67" s="4" t="str">
        <f>"谢明月"</f>
        <v>谢明月</v>
      </c>
      <c r="D67" s="4" t="str">
        <f t="shared" ref="D67:D130" si="7">"女"</f>
        <v>女</v>
      </c>
      <c r="E67" s="5" t="str">
        <f>"1991-09-13"</f>
        <v>1991-09-13</v>
      </c>
      <c r="F67" s="4" t="str">
        <f t="shared" si="6"/>
        <v>大专</v>
      </c>
    </row>
    <row r="68" customHeight="1" spans="1:6">
      <c r="A68" s="4">
        <v>66</v>
      </c>
      <c r="B68" s="4" t="str">
        <f>"215220190822155836129067"</f>
        <v>215220190822155836129067</v>
      </c>
      <c r="C68" s="4" t="str">
        <f>"陈文杏"</f>
        <v>陈文杏</v>
      </c>
      <c r="D68" s="4" t="str">
        <f t="shared" si="7"/>
        <v>女</v>
      </c>
      <c r="E68" s="5" t="str">
        <f>"1988-09-21"</f>
        <v>1988-09-21</v>
      </c>
      <c r="F68" s="4" t="str">
        <f t="shared" si="6"/>
        <v>大专</v>
      </c>
    </row>
    <row r="69" customHeight="1" spans="1:6">
      <c r="A69" s="4">
        <v>67</v>
      </c>
      <c r="B69" s="4" t="str">
        <f>"215220190822160212129078"</f>
        <v>215220190822160212129078</v>
      </c>
      <c r="C69" s="4" t="str">
        <f>"庞娜娜"</f>
        <v>庞娜娜</v>
      </c>
      <c r="D69" s="4" t="str">
        <f t="shared" si="7"/>
        <v>女</v>
      </c>
      <c r="E69" s="5" t="str">
        <f>"1997-12-14"</f>
        <v>1997-12-14</v>
      </c>
      <c r="F69" s="4" t="str">
        <f t="shared" si="6"/>
        <v>大专</v>
      </c>
    </row>
    <row r="70" customHeight="1" spans="1:6">
      <c r="A70" s="4">
        <v>68</v>
      </c>
      <c r="B70" s="4" t="str">
        <f>"215220190822160322129084"</f>
        <v>215220190822160322129084</v>
      </c>
      <c r="C70" s="4" t="str">
        <f>"罗晶"</f>
        <v>罗晶</v>
      </c>
      <c r="D70" s="4" t="str">
        <f t="shared" si="7"/>
        <v>女</v>
      </c>
      <c r="E70" s="5" t="str">
        <f>"1994-11-12"</f>
        <v>1994-11-12</v>
      </c>
      <c r="F70" s="4" t="str">
        <f t="shared" si="6"/>
        <v>大专</v>
      </c>
    </row>
    <row r="71" customHeight="1" spans="1:6">
      <c r="A71" s="4">
        <v>69</v>
      </c>
      <c r="B71" s="4" t="str">
        <f>"215220190822160541129096"</f>
        <v>215220190822160541129096</v>
      </c>
      <c r="C71" s="4" t="str">
        <f>"符晓虹"</f>
        <v>符晓虹</v>
      </c>
      <c r="D71" s="4" t="str">
        <f t="shared" si="7"/>
        <v>女</v>
      </c>
      <c r="E71" s="5" t="str">
        <f>"1991-01-18"</f>
        <v>1991-01-18</v>
      </c>
      <c r="F71" s="4" t="str">
        <f t="shared" si="6"/>
        <v>大专</v>
      </c>
    </row>
    <row r="72" customHeight="1" spans="1:6">
      <c r="A72" s="4">
        <v>70</v>
      </c>
      <c r="B72" s="4" t="str">
        <f>"215220190822160756129108"</f>
        <v>215220190822160756129108</v>
      </c>
      <c r="C72" s="4" t="str">
        <f>"莫晓云"</f>
        <v>莫晓云</v>
      </c>
      <c r="D72" s="4" t="str">
        <f t="shared" si="7"/>
        <v>女</v>
      </c>
      <c r="E72" s="5" t="str">
        <f>"1991-10-04"</f>
        <v>1991-10-04</v>
      </c>
      <c r="F72" s="4" t="str">
        <f t="shared" si="6"/>
        <v>大专</v>
      </c>
    </row>
    <row r="73" customHeight="1" spans="1:6">
      <c r="A73" s="4">
        <v>71</v>
      </c>
      <c r="B73" s="4" t="str">
        <f>"215220190822160854129111"</f>
        <v>215220190822160854129111</v>
      </c>
      <c r="C73" s="4" t="str">
        <f>"林芳丽"</f>
        <v>林芳丽</v>
      </c>
      <c r="D73" s="4" t="str">
        <f t="shared" si="7"/>
        <v>女</v>
      </c>
      <c r="E73" s="5" t="str">
        <f>"1992-09-06"</f>
        <v>1992-09-06</v>
      </c>
      <c r="F73" s="4" t="str">
        <f t="shared" si="6"/>
        <v>大专</v>
      </c>
    </row>
    <row r="74" customHeight="1" spans="1:6">
      <c r="A74" s="4">
        <v>72</v>
      </c>
      <c r="B74" s="4" t="str">
        <f>"215220190822162043129156"</f>
        <v>215220190822162043129156</v>
      </c>
      <c r="C74" s="4" t="str">
        <f>"曹越华"</f>
        <v>曹越华</v>
      </c>
      <c r="D74" s="4" t="str">
        <f t="shared" si="7"/>
        <v>女</v>
      </c>
      <c r="E74" s="5" t="str">
        <f>"1991-02-25"</f>
        <v>1991-02-25</v>
      </c>
      <c r="F74" s="4" t="str">
        <f t="shared" si="6"/>
        <v>大专</v>
      </c>
    </row>
    <row r="75" customHeight="1" spans="1:6">
      <c r="A75" s="4">
        <v>73</v>
      </c>
      <c r="B75" s="4" t="str">
        <f>"215220190822162054129157"</f>
        <v>215220190822162054129157</v>
      </c>
      <c r="C75" s="4" t="str">
        <f>"邱丽娜"</f>
        <v>邱丽娜</v>
      </c>
      <c r="D75" s="4" t="str">
        <f t="shared" si="7"/>
        <v>女</v>
      </c>
      <c r="E75" s="5" t="str">
        <f>"1990-11-28"</f>
        <v>1990-11-28</v>
      </c>
      <c r="F75" s="4" t="str">
        <f>"本科"</f>
        <v>本科</v>
      </c>
    </row>
    <row r="76" customHeight="1" spans="1:6">
      <c r="A76" s="4">
        <v>74</v>
      </c>
      <c r="B76" s="4" t="str">
        <f>"215220190822162400129172"</f>
        <v>215220190822162400129172</v>
      </c>
      <c r="C76" s="4" t="str">
        <f>"陈琳"</f>
        <v>陈琳</v>
      </c>
      <c r="D76" s="4" t="str">
        <f t="shared" si="7"/>
        <v>女</v>
      </c>
      <c r="E76" s="5" t="str">
        <f>"1995-01-05"</f>
        <v>1995-01-05</v>
      </c>
      <c r="F76" s="4" t="str">
        <f t="shared" ref="F76:F78" si="8">"大专"</f>
        <v>大专</v>
      </c>
    </row>
    <row r="77" customHeight="1" spans="1:6">
      <c r="A77" s="4">
        <v>75</v>
      </c>
      <c r="B77" s="4" t="str">
        <f>"215220190822162602129187"</f>
        <v>215220190822162602129187</v>
      </c>
      <c r="C77" s="4" t="str">
        <f>"冯本乖"</f>
        <v>冯本乖</v>
      </c>
      <c r="D77" s="4" t="str">
        <f t="shared" si="7"/>
        <v>女</v>
      </c>
      <c r="E77" s="5" t="str">
        <f>"1991-11-22"</f>
        <v>1991-11-22</v>
      </c>
      <c r="F77" s="4" t="str">
        <f t="shared" si="8"/>
        <v>大专</v>
      </c>
    </row>
    <row r="78" customHeight="1" spans="1:6">
      <c r="A78" s="4">
        <v>76</v>
      </c>
      <c r="B78" s="4" t="str">
        <f>"215220190822162647129189"</f>
        <v>215220190822162647129189</v>
      </c>
      <c r="C78" s="4" t="str">
        <f>"苏小单"</f>
        <v>苏小单</v>
      </c>
      <c r="D78" s="4" t="str">
        <f t="shared" si="7"/>
        <v>女</v>
      </c>
      <c r="E78" s="5" t="str">
        <f>"1990-12-12"</f>
        <v>1990-12-12</v>
      </c>
      <c r="F78" s="4" t="str">
        <f t="shared" si="8"/>
        <v>大专</v>
      </c>
    </row>
    <row r="79" customHeight="1" spans="1:6">
      <c r="A79" s="4">
        <v>77</v>
      </c>
      <c r="B79" s="4" t="str">
        <f>"215220190822162738129194"</f>
        <v>215220190822162738129194</v>
      </c>
      <c r="C79" s="4" t="str">
        <f>"曾俏"</f>
        <v>曾俏</v>
      </c>
      <c r="D79" s="4" t="str">
        <f t="shared" si="7"/>
        <v>女</v>
      </c>
      <c r="E79" s="5" t="str">
        <f>"1988-04-05"</f>
        <v>1988-04-05</v>
      </c>
      <c r="F79" s="4" t="str">
        <f>"本科"</f>
        <v>本科</v>
      </c>
    </row>
    <row r="80" customHeight="1" spans="1:6">
      <c r="A80" s="4">
        <v>78</v>
      </c>
      <c r="B80" s="4" t="str">
        <f>"215220190822162806129199"</f>
        <v>215220190822162806129199</v>
      </c>
      <c r="C80" s="4" t="str">
        <f>"黄小妹"</f>
        <v>黄小妹</v>
      </c>
      <c r="D80" s="4" t="str">
        <f t="shared" si="7"/>
        <v>女</v>
      </c>
      <c r="E80" s="5" t="str">
        <f>"1993-03-12"</f>
        <v>1993-03-12</v>
      </c>
      <c r="F80" s="4" t="str">
        <f t="shared" ref="F80:F101" si="9">"大专"</f>
        <v>大专</v>
      </c>
    </row>
    <row r="81" customHeight="1" spans="1:6">
      <c r="A81" s="4">
        <v>79</v>
      </c>
      <c r="B81" s="4" t="str">
        <f>"215220190822162825129202"</f>
        <v>215220190822162825129202</v>
      </c>
      <c r="C81" s="4" t="str">
        <f>"龙晓美"</f>
        <v>龙晓美</v>
      </c>
      <c r="D81" s="4" t="str">
        <f t="shared" si="7"/>
        <v>女</v>
      </c>
      <c r="E81" s="5" t="str">
        <f>"1989-10-29"</f>
        <v>1989-10-29</v>
      </c>
      <c r="F81" s="4" t="str">
        <f t="shared" si="9"/>
        <v>大专</v>
      </c>
    </row>
    <row r="82" customHeight="1" spans="1:6">
      <c r="A82" s="4">
        <v>80</v>
      </c>
      <c r="B82" s="4" t="str">
        <f>"215220190822162918129207"</f>
        <v>215220190822162918129207</v>
      </c>
      <c r="C82" s="4" t="str">
        <f>"王晓惠"</f>
        <v>王晓惠</v>
      </c>
      <c r="D82" s="4" t="str">
        <f t="shared" si="7"/>
        <v>女</v>
      </c>
      <c r="E82" s="5" t="str">
        <f>"1992-07-24"</f>
        <v>1992-07-24</v>
      </c>
      <c r="F82" s="4" t="str">
        <f>"本科"</f>
        <v>本科</v>
      </c>
    </row>
    <row r="83" customHeight="1" spans="1:6">
      <c r="A83" s="4">
        <v>81</v>
      </c>
      <c r="B83" s="4" t="str">
        <f>"215220190822163247129218"</f>
        <v>215220190822163247129218</v>
      </c>
      <c r="C83" s="4" t="str">
        <f>"李婷"</f>
        <v>李婷</v>
      </c>
      <c r="D83" s="4" t="str">
        <f t="shared" si="7"/>
        <v>女</v>
      </c>
      <c r="E83" s="5" t="str">
        <f>"1994-06-06"</f>
        <v>1994-06-06</v>
      </c>
      <c r="F83" s="4" t="str">
        <f t="shared" si="9"/>
        <v>大专</v>
      </c>
    </row>
    <row r="84" customHeight="1" spans="1:6">
      <c r="A84" s="4">
        <v>82</v>
      </c>
      <c r="B84" s="4" t="str">
        <f>"215220190822163702129236"</f>
        <v>215220190822163702129236</v>
      </c>
      <c r="C84" s="4" t="str">
        <f>"徐英丹"</f>
        <v>徐英丹</v>
      </c>
      <c r="D84" s="4" t="str">
        <f t="shared" si="7"/>
        <v>女</v>
      </c>
      <c r="E84" s="5" t="str">
        <f>"1991-05-06"</f>
        <v>1991-05-06</v>
      </c>
      <c r="F84" s="4" t="str">
        <f t="shared" si="9"/>
        <v>大专</v>
      </c>
    </row>
    <row r="85" customHeight="1" spans="1:6">
      <c r="A85" s="4">
        <v>83</v>
      </c>
      <c r="B85" s="4" t="str">
        <f>"215220190822163936129249"</f>
        <v>215220190822163936129249</v>
      </c>
      <c r="C85" s="4" t="str">
        <f>"王秋萍"</f>
        <v>王秋萍</v>
      </c>
      <c r="D85" s="4" t="str">
        <f t="shared" si="7"/>
        <v>女</v>
      </c>
      <c r="E85" s="5" t="str">
        <f>"1990-05-28"</f>
        <v>1990-05-28</v>
      </c>
      <c r="F85" s="4" t="str">
        <f t="shared" si="9"/>
        <v>大专</v>
      </c>
    </row>
    <row r="86" customHeight="1" spans="1:6">
      <c r="A86" s="4">
        <v>84</v>
      </c>
      <c r="B86" s="4" t="str">
        <f>"215220190822164853129279"</f>
        <v>215220190822164853129279</v>
      </c>
      <c r="C86" s="4" t="str">
        <f>"王秋和"</f>
        <v>王秋和</v>
      </c>
      <c r="D86" s="4" t="str">
        <f t="shared" si="7"/>
        <v>女</v>
      </c>
      <c r="E86" s="5" t="str">
        <f>"1995-08-15"</f>
        <v>1995-08-15</v>
      </c>
      <c r="F86" s="4" t="str">
        <f t="shared" si="9"/>
        <v>大专</v>
      </c>
    </row>
    <row r="87" customHeight="1" spans="1:6">
      <c r="A87" s="4">
        <v>85</v>
      </c>
      <c r="B87" s="4" t="str">
        <f>"215220190822164953129284"</f>
        <v>215220190822164953129284</v>
      </c>
      <c r="C87" s="4" t="str">
        <f>"黄小咪"</f>
        <v>黄小咪</v>
      </c>
      <c r="D87" s="4" t="str">
        <f t="shared" si="7"/>
        <v>女</v>
      </c>
      <c r="E87" s="5" t="str">
        <f>"1991-12-13"</f>
        <v>1991-12-13</v>
      </c>
      <c r="F87" s="4" t="str">
        <f t="shared" si="9"/>
        <v>大专</v>
      </c>
    </row>
    <row r="88" customHeight="1" spans="1:6">
      <c r="A88" s="4">
        <v>86</v>
      </c>
      <c r="B88" s="4" t="str">
        <f>"215220190822165115129291"</f>
        <v>215220190822165115129291</v>
      </c>
      <c r="C88" s="4" t="str">
        <f>"甘丽"</f>
        <v>甘丽</v>
      </c>
      <c r="D88" s="4" t="str">
        <f t="shared" si="7"/>
        <v>女</v>
      </c>
      <c r="E88" s="5" t="str">
        <f>"1990-11-16"</f>
        <v>1990-11-16</v>
      </c>
      <c r="F88" s="4" t="str">
        <f t="shared" si="9"/>
        <v>大专</v>
      </c>
    </row>
    <row r="89" customHeight="1" spans="1:6">
      <c r="A89" s="4">
        <v>87</v>
      </c>
      <c r="B89" s="4" t="str">
        <f>"215220190822165509129302"</f>
        <v>215220190822165509129302</v>
      </c>
      <c r="C89" s="4" t="str">
        <f>"冯忠玉"</f>
        <v>冯忠玉</v>
      </c>
      <c r="D89" s="4" t="str">
        <f t="shared" si="7"/>
        <v>女</v>
      </c>
      <c r="E89" s="5" t="str">
        <f>"1995-10-04"</f>
        <v>1995-10-04</v>
      </c>
      <c r="F89" s="4" t="str">
        <f t="shared" si="9"/>
        <v>大专</v>
      </c>
    </row>
    <row r="90" customHeight="1" spans="1:6">
      <c r="A90" s="4">
        <v>88</v>
      </c>
      <c r="B90" s="4" t="str">
        <f>"215220190822165722129310"</f>
        <v>215220190822165722129310</v>
      </c>
      <c r="C90" s="4" t="str">
        <f>"陈嘉慧"</f>
        <v>陈嘉慧</v>
      </c>
      <c r="D90" s="4" t="str">
        <f t="shared" si="7"/>
        <v>女</v>
      </c>
      <c r="E90" s="5" t="str">
        <f>"1996-10-27"</f>
        <v>1996-10-27</v>
      </c>
      <c r="F90" s="4" t="str">
        <f t="shared" si="9"/>
        <v>大专</v>
      </c>
    </row>
    <row r="91" customHeight="1" spans="1:6">
      <c r="A91" s="4">
        <v>89</v>
      </c>
      <c r="B91" s="4" t="str">
        <f>"215220190822170217129315"</f>
        <v>215220190822170217129315</v>
      </c>
      <c r="C91" s="4" t="str">
        <f>"王丽盈"</f>
        <v>王丽盈</v>
      </c>
      <c r="D91" s="4" t="str">
        <f t="shared" si="7"/>
        <v>女</v>
      </c>
      <c r="E91" s="5" t="str">
        <f>"1996-03-10"</f>
        <v>1996-03-10</v>
      </c>
      <c r="F91" s="4" t="str">
        <f t="shared" si="9"/>
        <v>大专</v>
      </c>
    </row>
    <row r="92" customHeight="1" spans="1:6">
      <c r="A92" s="4">
        <v>90</v>
      </c>
      <c r="B92" s="4" t="str">
        <f>"215220190822170356129321"</f>
        <v>215220190822170356129321</v>
      </c>
      <c r="C92" s="4" t="str">
        <f>"王丽菁"</f>
        <v>王丽菁</v>
      </c>
      <c r="D92" s="4" t="str">
        <f t="shared" si="7"/>
        <v>女</v>
      </c>
      <c r="E92" s="5" t="str">
        <f>"1989-03-06"</f>
        <v>1989-03-06</v>
      </c>
      <c r="F92" s="4" t="str">
        <f t="shared" si="9"/>
        <v>大专</v>
      </c>
    </row>
    <row r="93" customHeight="1" spans="1:6">
      <c r="A93" s="4">
        <v>91</v>
      </c>
      <c r="B93" s="4" t="str">
        <f>"215220190822171039129331"</f>
        <v>215220190822171039129331</v>
      </c>
      <c r="C93" s="4" t="str">
        <f>"王小敏"</f>
        <v>王小敏</v>
      </c>
      <c r="D93" s="4" t="str">
        <f t="shared" si="7"/>
        <v>女</v>
      </c>
      <c r="E93" s="5" t="str">
        <f>"1991-05-11"</f>
        <v>1991-05-11</v>
      </c>
      <c r="F93" s="4" t="str">
        <f t="shared" si="9"/>
        <v>大专</v>
      </c>
    </row>
    <row r="94" customHeight="1" spans="1:6">
      <c r="A94" s="4">
        <v>92</v>
      </c>
      <c r="B94" s="4" t="str">
        <f>"215220190822171047129332"</f>
        <v>215220190822171047129332</v>
      </c>
      <c r="C94" s="4" t="str">
        <f>"文晓满"</f>
        <v>文晓满</v>
      </c>
      <c r="D94" s="4" t="str">
        <f t="shared" si="7"/>
        <v>女</v>
      </c>
      <c r="E94" s="5" t="str">
        <f>"1995-02-06"</f>
        <v>1995-02-06</v>
      </c>
      <c r="F94" s="4" t="str">
        <f t="shared" si="9"/>
        <v>大专</v>
      </c>
    </row>
    <row r="95" customHeight="1" spans="1:6">
      <c r="A95" s="4">
        <v>93</v>
      </c>
      <c r="B95" s="4" t="str">
        <f>"215220190822172021129360"</f>
        <v>215220190822172021129360</v>
      </c>
      <c r="C95" s="4" t="str">
        <f>"林燕"</f>
        <v>林燕</v>
      </c>
      <c r="D95" s="4" t="str">
        <f t="shared" si="7"/>
        <v>女</v>
      </c>
      <c r="E95" s="5" t="str">
        <f>"1988-10-09"</f>
        <v>1988-10-09</v>
      </c>
      <c r="F95" s="4" t="str">
        <f t="shared" si="9"/>
        <v>大专</v>
      </c>
    </row>
    <row r="96" customHeight="1" spans="1:6">
      <c r="A96" s="4">
        <v>94</v>
      </c>
      <c r="B96" s="4" t="str">
        <f>"215220190822172027129361"</f>
        <v>215220190822172027129361</v>
      </c>
      <c r="C96" s="4" t="str">
        <f>"曾玲"</f>
        <v>曾玲</v>
      </c>
      <c r="D96" s="4" t="str">
        <f t="shared" si="7"/>
        <v>女</v>
      </c>
      <c r="E96" s="5" t="str">
        <f>"1989-01-27"</f>
        <v>1989-01-27</v>
      </c>
      <c r="F96" s="4" t="str">
        <f t="shared" si="9"/>
        <v>大专</v>
      </c>
    </row>
    <row r="97" customHeight="1" spans="1:6">
      <c r="A97" s="4">
        <v>95</v>
      </c>
      <c r="B97" s="4" t="str">
        <f>"215220190822173453129390"</f>
        <v>215220190822173453129390</v>
      </c>
      <c r="C97" s="4" t="str">
        <f>"陈佳玉"</f>
        <v>陈佳玉</v>
      </c>
      <c r="D97" s="4" t="str">
        <f t="shared" si="7"/>
        <v>女</v>
      </c>
      <c r="E97" s="5" t="str">
        <f>"1995-01-06"</f>
        <v>1995-01-06</v>
      </c>
      <c r="F97" s="4" t="str">
        <f t="shared" si="9"/>
        <v>大专</v>
      </c>
    </row>
    <row r="98" customHeight="1" spans="1:6">
      <c r="A98" s="4">
        <v>96</v>
      </c>
      <c r="B98" s="4" t="str">
        <f>"215220190822174219129413"</f>
        <v>215220190822174219129413</v>
      </c>
      <c r="C98" s="4" t="str">
        <f>"李喜姣"</f>
        <v>李喜姣</v>
      </c>
      <c r="D98" s="4" t="str">
        <f t="shared" si="7"/>
        <v>女</v>
      </c>
      <c r="E98" s="5" t="str">
        <f>"1992-12-27"</f>
        <v>1992-12-27</v>
      </c>
      <c r="F98" s="4" t="str">
        <f t="shared" si="9"/>
        <v>大专</v>
      </c>
    </row>
    <row r="99" customHeight="1" spans="1:6">
      <c r="A99" s="4">
        <v>97</v>
      </c>
      <c r="B99" s="4" t="str">
        <f>"215220190822174634129420"</f>
        <v>215220190822174634129420</v>
      </c>
      <c r="C99" s="4" t="str">
        <f>"刘俊露"</f>
        <v>刘俊露</v>
      </c>
      <c r="D99" s="4" t="str">
        <f t="shared" si="7"/>
        <v>女</v>
      </c>
      <c r="E99" s="5" t="str">
        <f>"1996-08-05"</f>
        <v>1996-08-05</v>
      </c>
      <c r="F99" s="4" t="str">
        <f t="shared" si="9"/>
        <v>大专</v>
      </c>
    </row>
    <row r="100" customHeight="1" spans="1:6">
      <c r="A100" s="4">
        <v>98</v>
      </c>
      <c r="B100" s="4" t="str">
        <f>"215220190822175840129442"</f>
        <v>215220190822175840129442</v>
      </c>
      <c r="C100" s="4" t="str">
        <f>"杨亚嫚"</f>
        <v>杨亚嫚</v>
      </c>
      <c r="D100" s="4" t="str">
        <f t="shared" si="7"/>
        <v>女</v>
      </c>
      <c r="E100" s="5" t="str">
        <f>"1993-09-01"</f>
        <v>1993-09-01</v>
      </c>
      <c r="F100" s="4" t="str">
        <f t="shared" si="9"/>
        <v>大专</v>
      </c>
    </row>
    <row r="101" customHeight="1" spans="1:6">
      <c r="A101" s="4">
        <v>99</v>
      </c>
      <c r="B101" s="4" t="str">
        <f>"215220190822180303129457"</f>
        <v>215220190822180303129457</v>
      </c>
      <c r="C101" s="4" t="str">
        <f>"何丹枝"</f>
        <v>何丹枝</v>
      </c>
      <c r="D101" s="4" t="str">
        <f t="shared" si="7"/>
        <v>女</v>
      </c>
      <c r="E101" s="5" t="str">
        <f>"1996-06-23"</f>
        <v>1996-06-23</v>
      </c>
      <c r="F101" s="4" t="str">
        <f t="shared" si="9"/>
        <v>大专</v>
      </c>
    </row>
    <row r="102" customHeight="1" spans="1:6">
      <c r="A102" s="4">
        <v>100</v>
      </c>
      <c r="B102" s="4" t="str">
        <f>"215220190822182035129483"</f>
        <v>215220190822182035129483</v>
      </c>
      <c r="C102" s="4" t="str">
        <f>"杨小丽"</f>
        <v>杨小丽</v>
      </c>
      <c r="D102" s="4" t="str">
        <f t="shared" si="7"/>
        <v>女</v>
      </c>
      <c r="E102" s="5" t="str">
        <f>"1987-09-03"</f>
        <v>1987-09-03</v>
      </c>
      <c r="F102" s="4" t="str">
        <f>"本科"</f>
        <v>本科</v>
      </c>
    </row>
    <row r="103" customHeight="1" spans="1:6">
      <c r="A103" s="4">
        <v>101</v>
      </c>
      <c r="B103" s="4" t="str">
        <f>"215220190822182536129499"</f>
        <v>215220190822182536129499</v>
      </c>
      <c r="C103" s="4" t="str">
        <f>"郑陈群"</f>
        <v>郑陈群</v>
      </c>
      <c r="D103" s="4" t="str">
        <f t="shared" si="7"/>
        <v>女</v>
      </c>
      <c r="E103" s="5" t="str">
        <f>"1996-12-10"</f>
        <v>1996-12-10</v>
      </c>
      <c r="F103" s="4" t="str">
        <f t="shared" ref="F103:F115" si="10">"大专"</f>
        <v>大专</v>
      </c>
    </row>
    <row r="104" customHeight="1" spans="1:6">
      <c r="A104" s="4">
        <v>102</v>
      </c>
      <c r="B104" s="4" t="str">
        <f>"215220190822183820129524"</f>
        <v>215220190822183820129524</v>
      </c>
      <c r="C104" s="4" t="str">
        <f>"符小苗"</f>
        <v>符小苗</v>
      </c>
      <c r="D104" s="4" t="str">
        <f t="shared" si="7"/>
        <v>女</v>
      </c>
      <c r="E104" s="5" t="str">
        <f>"1991-08-09"</f>
        <v>1991-08-09</v>
      </c>
      <c r="F104" s="4" t="str">
        <f t="shared" si="10"/>
        <v>大专</v>
      </c>
    </row>
    <row r="105" customHeight="1" spans="1:6">
      <c r="A105" s="4">
        <v>103</v>
      </c>
      <c r="B105" s="4" t="str">
        <f>"215220190822183947129525"</f>
        <v>215220190822183947129525</v>
      </c>
      <c r="C105" s="4" t="str">
        <f>"周桂娥"</f>
        <v>周桂娥</v>
      </c>
      <c r="D105" s="4" t="str">
        <f t="shared" si="7"/>
        <v>女</v>
      </c>
      <c r="E105" s="5" t="str">
        <f>"1990-08-04"</f>
        <v>1990-08-04</v>
      </c>
      <c r="F105" s="4" t="str">
        <f t="shared" si="10"/>
        <v>大专</v>
      </c>
    </row>
    <row r="106" customHeight="1" spans="1:6">
      <c r="A106" s="4">
        <v>104</v>
      </c>
      <c r="B106" s="4" t="str">
        <f>"215220190822184117129528"</f>
        <v>215220190822184117129528</v>
      </c>
      <c r="C106" s="4" t="str">
        <f>"张石恩"</f>
        <v>张石恩</v>
      </c>
      <c r="D106" s="4" t="str">
        <f t="shared" si="7"/>
        <v>女</v>
      </c>
      <c r="E106" s="5" t="str">
        <f>"1992-02-07"</f>
        <v>1992-02-07</v>
      </c>
      <c r="F106" s="4" t="str">
        <f t="shared" si="10"/>
        <v>大专</v>
      </c>
    </row>
    <row r="107" customHeight="1" spans="1:6">
      <c r="A107" s="4">
        <v>105</v>
      </c>
      <c r="B107" s="4" t="str">
        <f>"215220190822184127129529"</f>
        <v>215220190822184127129529</v>
      </c>
      <c r="C107" s="4" t="str">
        <f>"肖孝美"</f>
        <v>肖孝美</v>
      </c>
      <c r="D107" s="4" t="str">
        <f t="shared" si="7"/>
        <v>女</v>
      </c>
      <c r="E107" s="5" t="str">
        <f>"1994-05-16"</f>
        <v>1994-05-16</v>
      </c>
      <c r="F107" s="4" t="str">
        <f t="shared" si="10"/>
        <v>大专</v>
      </c>
    </row>
    <row r="108" customHeight="1" spans="1:6">
      <c r="A108" s="4">
        <v>106</v>
      </c>
      <c r="B108" s="4" t="str">
        <f>"215220190822184304129533"</f>
        <v>215220190822184304129533</v>
      </c>
      <c r="C108" s="4" t="str">
        <f>"李秋菊"</f>
        <v>李秋菊</v>
      </c>
      <c r="D108" s="4" t="str">
        <f t="shared" si="7"/>
        <v>女</v>
      </c>
      <c r="E108" s="5" t="str">
        <f>"1992-07-23"</f>
        <v>1992-07-23</v>
      </c>
      <c r="F108" s="4" t="str">
        <f t="shared" si="10"/>
        <v>大专</v>
      </c>
    </row>
    <row r="109" customHeight="1" spans="1:6">
      <c r="A109" s="4">
        <v>107</v>
      </c>
      <c r="B109" s="4" t="str">
        <f>"215220190822185355129548"</f>
        <v>215220190822185355129548</v>
      </c>
      <c r="C109" s="4" t="str">
        <f>"吴平玉"</f>
        <v>吴平玉</v>
      </c>
      <c r="D109" s="4" t="str">
        <f t="shared" si="7"/>
        <v>女</v>
      </c>
      <c r="E109" s="5" t="str">
        <f>"1994-10-12"</f>
        <v>1994-10-12</v>
      </c>
      <c r="F109" s="4" t="str">
        <f t="shared" si="10"/>
        <v>大专</v>
      </c>
    </row>
    <row r="110" customHeight="1" spans="1:6">
      <c r="A110" s="4">
        <v>108</v>
      </c>
      <c r="B110" s="4" t="str">
        <f>"215220190822191310129571"</f>
        <v>215220190822191310129571</v>
      </c>
      <c r="C110" s="4" t="str">
        <f>"王杰蕊"</f>
        <v>王杰蕊</v>
      </c>
      <c r="D110" s="4" t="str">
        <f t="shared" si="7"/>
        <v>女</v>
      </c>
      <c r="E110" s="5" t="str">
        <f>"1998-03-10"</f>
        <v>1998-03-10</v>
      </c>
      <c r="F110" s="4" t="str">
        <f t="shared" si="10"/>
        <v>大专</v>
      </c>
    </row>
    <row r="111" customHeight="1" spans="1:6">
      <c r="A111" s="4">
        <v>109</v>
      </c>
      <c r="B111" s="4" t="str">
        <f>"215220190822191605129574"</f>
        <v>215220190822191605129574</v>
      </c>
      <c r="C111" s="4" t="str">
        <f>"钟海滨"</f>
        <v>钟海滨</v>
      </c>
      <c r="D111" s="4" t="str">
        <f t="shared" si="7"/>
        <v>女</v>
      </c>
      <c r="E111" s="5" t="str">
        <f>"1993-04-29"</f>
        <v>1993-04-29</v>
      </c>
      <c r="F111" s="4" t="str">
        <f t="shared" si="10"/>
        <v>大专</v>
      </c>
    </row>
    <row r="112" customHeight="1" spans="1:6">
      <c r="A112" s="4">
        <v>110</v>
      </c>
      <c r="B112" s="4" t="str">
        <f>"215220190822191649129575"</f>
        <v>215220190822191649129575</v>
      </c>
      <c r="C112" s="4" t="str">
        <f>"聂清龄"</f>
        <v>聂清龄</v>
      </c>
      <c r="D112" s="4" t="str">
        <f t="shared" si="7"/>
        <v>女</v>
      </c>
      <c r="E112" s="5" t="str">
        <f>"1992-02-28"</f>
        <v>1992-02-28</v>
      </c>
      <c r="F112" s="4" t="str">
        <f t="shared" si="10"/>
        <v>大专</v>
      </c>
    </row>
    <row r="113" customHeight="1" spans="1:6">
      <c r="A113" s="4">
        <v>111</v>
      </c>
      <c r="B113" s="4" t="str">
        <f>"215220190822192141129584"</f>
        <v>215220190822192141129584</v>
      </c>
      <c r="C113" s="4" t="str">
        <f>"韩启玲"</f>
        <v>韩启玲</v>
      </c>
      <c r="D113" s="4" t="str">
        <f t="shared" si="7"/>
        <v>女</v>
      </c>
      <c r="E113" s="5" t="str">
        <f>"1995-12-12"</f>
        <v>1995-12-12</v>
      </c>
      <c r="F113" s="4" t="str">
        <f t="shared" si="10"/>
        <v>大专</v>
      </c>
    </row>
    <row r="114" customHeight="1" spans="1:6">
      <c r="A114" s="4">
        <v>112</v>
      </c>
      <c r="B114" s="4" t="str">
        <f>"215220190822194245129629"</f>
        <v>215220190822194245129629</v>
      </c>
      <c r="C114" s="4" t="str">
        <f>"王丹丹"</f>
        <v>王丹丹</v>
      </c>
      <c r="D114" s="4" t="str">
        <f t="shared" si="7"/>
        <v>女</v>
      </c>
      <c r="E114" s="5" t="str">
        <f>"1994-02-18"</f>
        <v>1994-02-18</v>
      </c>
      <c r="F114" s="4" t="str">
        <f t="shared" si="10"/>
        <v>大专</v>
      </c>
    </row>
    <row r="115" customHeight="1" spans="1:6">
      <c r="A115" s="4">
        <v>113</v>
      </c>
      <c r="B115" s="4" t="str">
        <f>"215220190822194358129631"</f>
        <v>215220190822194358129631</v>
      </c>
      <c r="C115" s="4" t="str">
        <f>"蔡清妮"</f>
        <v>蔡清妮</v>
      </c>
      <c r="D115" s="4" t="str">
        <f t="shared" si="7"/>
        <v>女</v>
      </c>
      <c r="E115" s="5" t="str">
        <f>"1996-02-19"</f>
        <v>1996-02-19</v>
      </c>
      <c r="F115" s="4" t="str">
        <f t="shared" si="10"/>
        <v>大专</v>
      </c>
    </row>
    <row r="116" customHeight="1" spans="1:6">
      <c r="A116" s="4">
        <v>114</v>
      </c>
      <c r="B116" s="4" t="str">
        <f>"215220190822195416129649"</f>
        <v>215220190822195416129649</v>
      </c>
      <c r="C116" s="4" t="str">
        <f>"钟瑞娟"</f>
        <v>钟瑞娟</v>
      </c>
      <c r="D116" s="4" t="str">
        <f t="shared" si="7"/>
        <v>女</v>
      </c>
      <c r="E116" s="5" t="str">
        <f>"1992-01-07"</f>
        <v>1992-01-07</v>
      </c>
      <c r="F116" s="4" t="str">
        <f>"本科"</f>
        <v>本科</v>
      </c>
    </row>
    <row r="117" customHeight="1" spans="1:6">
      <c r="A117" s="4">
        <v>115</v>
      </c>
      <c r="B117" s="4" t="str">
        <f>"215220190822195657129658"</f>
        <v>215220190822195657129658</v>
      </c>
      <c r="C117" s="4" t="str">
        <f>"曾春蕊"</f>
        <v>曾春蕊</v>
      </c>
      <c r="D117" s="4" t="str">
        <f t="shared" si="7"/>
        <v>女</v>
      </c>
      <c r="E117" s="5" t="str">
        <f>"1997-06-12"</f>
        <v>1997-06-12</v>
      </c>
      <c r="F117" s="4" t="str">
        <f t="shared" ref="F117:F125" si="11">"大专"</f>
        <v>大专</v>
      </c>
    </row>
    <row r="118" customHeight="1" spans="1:6">
      <c r="A118" s="4">
        <v>116</v>
      </c>
      <c r="B118" s="4" t="str">
        <f>"215220190822195708129659"</f>
        <v>215220190822195708129659</v>
      </c>
      <c r="C118" s="4" t="str">
        <f>"董丽敏"</f>
        <v>董丽敏</v>
      </c>
      <c r="D118" s="4" t="str">
        <f t="shared" si="7"/>
        <v>女</v>
      </c>
      <c r="E118" s="5" t="str">
        <f>"1990-10-30"</f>
        <v>1990-10-30</v>
      </c>
      <c r="F118" s="4" t="str">
        <f t="shared" si="11"/>
        <v>大专</v>
      </c>
    </row>
    <row r="119" customHeight="1" spans="1:6">
      <c r="A119" s="4">
        <v>117</v>
      </c>
      <c r="B119" s="4" t="str">
        <f>"215220190822200348129675"</f>
        <v>215220190822200348129675</v>
      </c>
      <c r="C119" s="4" t="str">
        <f>"符淑萍"</f>
        <v>符淑萍</v>
      </c>
      <c r="D119" s="4" t="str">
        <f t="shared" si="7"/>
        <v>女</v>
      </c>
      <c r="E119" s="5" t="str">
        <f>"1997-05-20"</f>
        <v>1997-05-20</v>
      </c>
      <c r="F119" s="4" t="str">
        <f t="shared" si="11"/>
        <v>大专</v>
      </c>
    </row>
    <row r="120" customHeight="1" spans="1:6">
      <c r="A120" s="4">
        <v>118</v>
      </c>
      <c r="B120" s="4" t="str">
        <f>"215220190822200512129678"</f>
        <v>215220190822200512129678</v>
      </c>
      <c r="C120" s="4" t="str">
        <f>"陈少花"</f>
        <v>陈少花</v>
      </c>
      <c r="D120" s="4" t="str">
        <f t="shared" si="7"/>
        <v>女</v>
      </c>
      <c r="E120" s="5" t="str">
        <f>"1993-07-24"</f>
        <v>1993-07-24</v>
      </c>
      <c r="F120" s="4" t="str">
        <f t="shared" si="11"/>
        <v>大专</v>
      </c>
    </row>
    <row r="121" customHeight="1" spans="1:6">
      <c r="A121" s="4">
        <v>119</v>
      </c>
      <c r="B121" s="4" t="str">
        <f>"215220190822200703129683"</f>
        <v>215220190822200703129683</v>
      </c>
      <c r="C121" s="4" t="str">
        <f>"刘莉"</f>
        <v>刘莉</v>
      </c>
      <c r="D121" s="4" t="str">
        <f t="shared" si="7"/>
        <v>女</v>
      </c>
      <c r="E121" s="5" t="str">
        <f>"1991-08-15"</f>
        <v>1991-08-15</v>
      </c>
      <c r="F121" s="4" t="str">
        <f t="shared" si="11"/>
        <v>大专</v>
      </c>
    </row>
    <row r="122" customHeight="1" spans="1:6">
      <c r="A122" s="4">
        <v>120</v>
      </c>
      <c r="B122" s="4" t="str">
        <f>"215220190822200823129689"</f>
        <v>215220190822200823129689</v>
      </c>
      <c r="C122" s="4" t="str">
        <f>"杨莉"</f>
        <v>杨莉</v>
      </c>
      <c r="D122" s="4" t="str">
        <f t="shared" si="7"/>
        <v>女</v>
      </c>
      <c r="E122" s="5" t="str">
        <f>"1987-08-23"</f>
        <v>1987-08-23</v>
      </c>
      <c r="F122" s="4" t="str">
        <f t="shared" si="11"/>
        <v>大专</v>
      </c>
    </row>
    <row r="123" customHeight="1" spans="1:6">
      <c r="A123" s="4">
        <v>121</v>
      </c>
      <c r="B123" s="4" t="str">
        <f>"215220190822201502129701"</f>
        <v>215220190822201502129701</v>
      </c>
      <c r="C123" s="4" t="str">
        <f>"薛小蕾"</f>
        <v>薛小蕾</v>
      </c>
      <c r="D123" s="4" t="str">
        <f t="shared" si="7"/>
        <v>女</v>
      </c>
      <c r="E123" s="5" t="str">
        <f>"1996-02-13"</f>
        <v>1996-02-13</v>
      </c>
      <c r="F123" s="4" t="str">
        <f t="shared" si="11"/>
        <v>大专</v>
      </c>
    </row>
    <row r="124" customHeight="1" spans="1:6">
      <c r="A124" s="4">
        <v>122</v>
      </c>
      <c r="B124" s="4" t="str">
        <f>"215220190822201759129710"</f>
        <v>215220190822201759129710</v>
      </c>
      <c r="C124" s="4" t="str">
        <f>"金庆坤"</f>
        <v>金庆坤</v>
      </c>
      <c r="D124" s="4" t="str">
        <f t="shared" si="7"/>
        <v>女</v>
      </c>
      <c r="E124" s="5" t="str">
        <f>"1995-10-08"</f>
        <v>1995-10-08</v>
      </c>
      <c r="F124" s="4" t="str">
        <f t="shared" si="11"/>
        <v>大专</v>
      </c>
    </row>
    <row r="125" customHeight="1" spans="1:6">
      <c r="A125" s="4">
        <v>123</v>
      </c>
      <c r="B125" s="4" t="str">
        <f>"215220190822202048129718"</f>
        <v>215220190822202048129718</v>
      </c>
      <c r="C125" s="4" t="str">
        <f>"吴毓飞"</f>
        <v>吴毓飞</v>
      </c>
      <c r="D125" s="4" t="str">
        <f t="shared" si="7"/>
        <v>女</v>
      </c>
      <c r="E125" s="5" t="str">
        <f>"1993-03-08"</f>
        <v>1993-03-08</v>
      </c>
      <c r="F125" s="4" t="str">
        <f t="shared" si="11"/>
        <v>大专</v>
      </c>
    </row>
    <row r="126" customHeight="1" spans="1:6">
      <c r="A126" s="4">
        <v>124</v>
      </c>
      <c r="B126" s="4" t="str">
        <f>"215220190822202130129720"</f>
        <v>215220190822202130129720</v>
      </c>
      <c r="C126" s="4" t="str">
        <f>"谢秋月"</f>
        <v>谢秋月</v>
      </c>
      <c r="D126" s="4" t="str">
        <f t="shared" si="7"/>
        <v>女</v>
      </c>
      <c r="E126" s="5" t="str">
        <f>"1990-02-24"</f>
        <v>1990-02-24</v>
      </c>
      <c r="F126" s="4" t="str">
        <f>"本科"</f>
        <v>本科</v>
      </c>
    </row>
    <row r="127" customHeight="1" spans="1:6">
      <c r="A127" s="4">
        <v>125</v>
      </c>
      <c r="B127" s="4" t="str">
        <f>"215220190822202132129721"</f>
        <v>215220190822202132129721</v>
      </c>
      <c r="C127" s="4" t="str">
        <f>"钟虹"</f>
        <v>钟虹</v>
      </c>
      <c r="D127" s="4" t="str">
        <f t="shared" si="7"/>
        <v>女</v>
      </c>
      <c r="E127" s="5" t="str">
        <f>"1992-08-15"</f>
        <v>1992-08-15</v>
      </c>
      <c r="F127" s="4" t="str">
        <f t="shared" ref="F127:F141" si="12">"大专"</f>
        <v>大专</v>
      </c>
    </row>
    <row r="128" customHeight="1" spans="1:6">
      <c r="A128" s="4">
        <v>126</v>
      </c>
      <c r="B128" s="4" t="str">
        <f>"215220190822202230129725"</f>
        <v>215220190822202230129725</v>
      </c>
      <c r="C128" s="4" t="str">
        <f>"洪愉"</f>
        <v>洪愉</v>
      </c>
      <c r="D128" s="4" t="str">
        <f t="shared" si="7"/>
        <v>女</v>
      </c>
      <c r="E128" s="5" t="str">
        <f>"1996-10-27"</f>
        <v>1996-10-27</v>
      </c>
      <c r="F128" s="4" t="str">
        <f>"本科"</f>
        <v>本科</v>
      </c>
    </row>
    <row r="129" customHeight="1" spans="1:6">
      <c r="A129" s="4">
        <v>127</v>
      </c>
      <c r="B129" s="4" t="str">
        <f>"215220190822202453129733"</f>
        <v>215220190822202453129733</v>
      </c>
      <c r="C129" s="4" t="str">
        <f>"王萍"</f>
        <v>王萍</v>
      </c>
      <c r="D129" s="4" t="str">
        <f t="shared" si="7"/>
        <v>女</v>
      </c>
      <c r="E129" s="5" t="str">
        <f>"1998-06-16"</f>
        <v>1998-06-16</v>
      </c>
      <c r="F129" s="4" t="str">
        <f t="shared" si="12"/>
        <v>大专</v>
      </c>
    </row>
    <row r="130" customHeight="1" spans="1:6">
      <c r="A130" s="4">
        <v>128</v>
      </c>
      <c r="B130" s="4" t="str">
        <f>"215220190822203141129747"</f>
        <v>215220190822203141129747</v>
      </c>
      <c r="C130" s="4" t="str">
        <f>"羊精玲"</f>
        <v>羊精玲</v>
      </c>
      <c r="D130" s="4" t="str">
        <f t="shared" si="7"/>
        <v>女</v>
      </c>
      <c r="E130" s="5" t="str">
        <f>"1994-11-10"</f>
        <v>1994-11-10</v>
      </c>
      <c r="F130" s="4" t="str">
        <f t="shared" si="12"/>
        <v>大专</v>
      </c>
    </row>
    <row r="131" customHeight="1" spans="1:6">
      <c r="A131" s="4">
        <v>129</v>
      </c>
      <c r="B131" s="4" t="str">
        <f>"215220190822203852129770"</f>
        <v>215220190822203852129770</v>
      </c>
      <c r="C131" s="4" t="str">
        <f>"曾宝伦"</f>
        <v>曾宝伦</v>
      </c>
      <c r="D131" s="4" t="str">
        <f t="shared" ref="D131:D191" si="13">"女"</f>
        <v>女</v>
      </c>
      <c r="E131" s="5" t="str">
        <f>"1993-09-30"</f>
        <v>1993-09-30</v>
      </c>
      <c r="F131" s="4" t="str">
        <f t="shared" si="12"/>
        <v>大专</v>
      </c>
    </row>
    <row r="132" customHeight="1" spans="1:6">
      <c r="A132" s="4">
        <v>130</v>
      </c>
      <c r="B132" s="4" t="str">
        <f>"215220190822205013129792"</f>
        <v>215220190822205013129792</v>
      </c>
      <c r="C132" s="4" t="str">
        <f>"高怡婷"</f>
        <v>高怡婷</v>
      </c>
      <c r="D132" s="4" t="str">
        <f t="shared" si="13"/>
        <v>女</v>
      </c>
      <c r="E132" s="5" t="str">
        <f>"1995-11-06"</f>
        <v>1995-11-06</v>
      </c>
      <c r="F132" s="4" t="str">
        <f t="shared" si="12"/>
        <v>大专</v>
      </c>
    </row>
    <row r="133" customHeight="1" spans="1:6">
      <c r="A133" s="4">
        <v>131</v>
      </c>
      <c r="B133" s="4" t="str">
        <f>"215220190822205058129797"</f>
        <v>215220190822205058129797</v>
      </c>
      <c r="C133" s="4" t="str">
        <f>"张怡"</f>
        <v>张怡</v>
      </c>
      <c r="D133" s="4" t="str">
        <f t="shared" si="13"/>
        <v>女</v>
      </c>
      <c r="E133" s="5" t="str">
        <f>"1995-08-02"</f>
        <v>1995-08-02</v>
      </c>
      <c r="F133" s="4" t="str">
        <f t="shared" si="12"/>
        <v>大专</v>
      </c>
    </row>
    <row r="134" customHeight="1" spans="1:6">
      <c r="A134" s="4">
        <v>132</v>
      </c>
      <c r="B134" s="4" t="str">
        <f>"215220190822205235129802"</f>
        <v>215220190822205235129802</v>
      </c>
      <c r="C134" s="4" t="str">
        <f>"徐海芳"</f>
        <v>徐海芳</v>
      </c>
      <c r="D134" s="4" t="str">
        <f t="shared" si="13"/>
        <v>女</v>
      </c>
      <c r="E134" s="5" t="str">
        <f>"1987-06-04"</f>
        <v>1987-06-04</v>
      </c>
      <c r="F134" s="4" t="str">
        <f t="shared" si="12"/>
        <v>大专</v>
      </c>
    </row>
    <row r="135" customHeight="1" spans="1:6">
      <c r="A135" s="4">
        <v>133</v>
      </c>
      <c r="B135" s="4" t="str">
        <f>"215220190822205737129817"</f>
        <v>215220190822205737129817</v>
      </c>
      <c r="C135" s="4" t="str">
        <f>"李蒙爱"</f>
        <v>李蒙爱</v>
      </c>
      <c r="D135" s="4" t="str">
        <f t="shared" si="13"/>
        <v>女</v>
      </c>
      <c r="E135" s="5" t="str">
        <f>"1995-03-01"</f>
        <v>1995-03-01</v>
      </c>
      <c r="F135" s="4" t="str">
        <f t="shared" si="12"/>
        <v>大专</v>
      </c>
    </row>
    <row r="136" customHeight="1" spans="1:6">
      <c r="A136" s="4">
        <v>134</v>
      </c>
      <c r="B136" s="4" t="str">
        <f>"215220190822205814129818"</f>
        <v>215220190822205814129818</v>
      </c>
      <c r="C136" s="4" t="str">
        <f>"吉春花"</f>
        <v>吉春花</v>
      </c>
      <c r="D136" s="4" t="str">
        <f t="shared" si="13"/>
        <v>女</v>
      </c>
      <c r="E136" s="5" t="str">
        <f>"1997-10-07"</f>
        <v>1997-10-07</v>
      </c>
      <c r="F136" s="4" t="str">
        <f t="shared" si="12"/>
        <v>大专</v>
      </c>
    </row>
    <row r="137" customHeight="1" spans="1:6">
      <c r="A137" s="4">
        <v>135</v>
      </c>
      <c r="B137" s="4" t="str">
        <f>"215220190822210407129834"</f>
        <v>215220190822210407129834</v>
      </c>
      <c r="C137" s="4" t="str">
        <f>"邢孔立"</f>
        <v>邢孔立</v>
      </c>
      <c r="D137" s="4" t="str">
        <f t="shared" si="13"/>
        <v>女</v>
      </c>
      <c r="E137" s="5" t="str">
        <f>"1993-11-07"</f>
        <v>1993-11-07</v>
      </c>
      <c r="F137" s="4" t="str">
        <f t="shared" si="12"/>
        <v>大专</v>
      </c>
    </row>
    <row r="138" customHeight="1" spans="1:6">
      <c r="A138" s="4">
        <v>136</v>
      </c>
      <c r="B138" s="4" t="str">
        <f>"215220190822210547129838"</f>
        <v>215220190822210547129838</v>
      </c>
      <c r="C138" s="4" t="str">
        <f>"薛桂萍"</f>
        <v>薛桂萍</v>
      </c>
      <c r="D138" s="4" t="str">
        <f t="shared" si="13"/>
        <v>女</v>
      </c>
      <c r="E138" s="5" t="str">
        <f>"1989-10-10"</f>
        <v>1989-10-10</v>
      </c>
      <c r="F138" s="4" t="str">
        <f t="shared" si="12"/>
        <v>大专</v>
      </c>
    </row>
    <row r="139" customHeight="1" spans="1:6">
      <c r="A139" s="4">
        <v>137</v>
      </c>
      <c r="B139" s="4" t="str">
        <f>"215220190822210756129842"</f>
        <v>215220190822210756129842</v>
      </c>
      <c r="C139" s="4" t="str">
        <f>"邢菊珍"</f>
        <v>邢菊珍</v>
      </c>
      <c r="D139" s="4" t="str">
        <f t="shared" si="13"/>
        <v>女</v>
      </c>
      <c r="E139" s="5" t="str">
        <f>"1988-11-20"</f>
        <v>1988-11-20</v>
      </c>
      <c r="F139" s="4" t="str">
        <f t="shared" si="12"/>
        <v>大专</v>
      </c>
    </row>
    <row r="140" customHeight="1" spans="1:6">
      <c r="A140" s="4">
        <v>138</v>
      </c>
      <c r="B140" s="4" t="str">
        <f>"215220190822211052129849"</f>
        <v>215220190822211052129849</v>
      </c>
      <c r="C140" s="4" t="str">
        <f>"袁秋娟"</f>
        <v>袁秋娟</v>
      </c>
      <c r="D140" s="4" t="str">
        <f t="shared" si="13"/>
        <v>女</v>
      </c>
      <c r="E140" s="5" t="str">
        <f>"1984-09-09"</f>
        <v>1984-09-09</v>
      </c>
      <c r="F140" s="4" t="str">
        <f t="shared" si="12"/>
        <v>大专</v>
      </c>
    </row>
    <row r="141" customHeight="1" spans="1:6">
      <c r="A141" s="4">
        <v>139</v>
      </c>
      <c r="B141" s="4" t="str">
        <f>"215220190822211311129857"</f>
        <v>215220190822211311129857</v>
      </c>
      <c r="C141" s="4" t="str">
        <f>"徐芳"</f>
        <v>徐芳</v>
      </c>
      <c r="D141" s="4" t="str">
        <f t="shared" si="13"/>
        <v>女</v>
      </c>
      <c r="E141" s="5" t="str">
        <f>"1991-07-26"</f>
        <v>1991-07-26</v>
      </c>
      <c r="F141" s="4" t="str">
        <f t="shared" si="12"/>
        <v>大专</v>
      </c>
    </row>
    <row r="142" customHeight="1" spans="1:6">
      <c r="A142" s="4">
        <v>140</v>
      </c>
      <c r="B142" s="4" t="str">
        <f>"215220190822211354129859"</f>
        <v>215220190822211354129859</v>
      </c>
      <c r="C142" s="4" t="str">
        <f>"姜俏君"</f>
        <v>姜俏君</v>
      </c>
      <c r="D142" s="4" t="str">
        <f t="shared" si="13"/>
        <v>女</v>
      </c>
      <c r="E142" s="5" t="str">
        <f>"1991-12-06"</f>
        <v>1991-12-06</v>
      </c>
      <c r="F142" s="4" t="str">
        <f>"本科"</f>
        <v>本科</v>
      </c>
    </row>
    <row r="143" customHeight="1" spans="1:6">
      <c r="A143" s="4">
        <v>141</v>
      </c>
      <c r="B143" s="4" t="str">
        <f>"215220190822211547129866"</f>
        <v>215220190822211547129866</v>
      </c>
      <c r="C143" s="4" t="str">
        <f>"吴海建"</f>
        <v>吴海建</v>
      </c>
      <c r="D143" s="4" t="str">
        <f t="shared" si="13"/>
        <v>女</v>
      </c>
      <c r="E143" s="5" t="str">
        <f>"1989-11-03"</f>
        <v>1989-11-03</v>
      </c>
      <c r="F143" s="4" t="str">
        <f t="shared" ref="F143:F160" si="14">"大专"</f>
        <v>大专</v>
      </c>
    </row>
    <row r="144" customHeight="1" spans="1:6">
      <c r="A144" s="4">
        <v>142</v>
      </c>
      <c r="B144" s="4" t="str">
        <f>"215220190822211554129867"</f>
        <v>215220190822211554129867</v>
      </c>
      <c r="C144" s="4" t="str">
        <f>"林思彤"</f>
        <v>林思彤</v>
      </c>
      <c r="D144" s="4" t="str">
        <f t="shared" si="13"/>
        <v>女</v>
      </c>
      <c r="E144" s="5" t="str">
        <f>"1999-03-08"</f>
        <v>1999-03-08</v>
      </c>
      <c r="F144" s="4" t="str">
        <f t="shared" si="14"/>
        <v>大专</v>
      </c>
    </row>
    <row r="145" customHeight="1" spans="1:6">
      <c r="A145" s="4">
        <v>143</v>
      </c>
      <c r="B145" s="4" t="str">
        <f>"215220190822213004129906"</f>
        <v>215220190822213004129906</v>
      </c>
      <c r="C145" s="4" t="str">
        <f>"范平苹"</f>
        <v>范平苹</v>
      </c>
      <c r="D145" s="4" t="str">
        <f t="shared" si="13"/>
        <v>女</v>
      </c>
      <c r="E145" s="5" t="str">
        <f>"1996-05-10"</f>
        <v>1996-05-10</v>
      </c>
      <c r="F145" s="4" t="str">
        <f t="shared" si="14"/>
        <v>大专</v>
      </c>
    </row>
    <row r="146" customHeight="1" spans="1:6">
      <c r="A146" s="4">
        <v>144</v>
      </c>
      <c r="B146" s="4" t="str">
        <f>"215220190822213439129926"</f>
        <v>215220190822213439129926</v>
      </c>
      <c r="C146" s="4" t="str">
        <f>"柯漫"</f>
        <v>柯漫</v>
      </c>
      <c r="D146" s="4" t="str">
        <f t="shared" si="13"/>
        <v>女</v>
      </c>
      <c r="E146" s="5" t="str">
        <f>"1993-07-03"</f>
        <v>1993-07-03</v>
      </c>
      <c r="F146" s="4" t="str">
        <f t="shared" si="14"/>
        <v>大专</v>
      </c>
    </row>
    <row r="147" customHeight="1" spans="1:6">
      <c r="A147" s="4">
        <v>145</v>
      </c>
      <c r="B147" s="4" t="str">
        <f>"215220190822213538129930"</f>
        <v>215220190822213538129930</v>
      </c>
      <c r="C147" s="4" t="str">
        <f>"文凤纯"</f>
        <v>文凤纯</v>
      </c>
      <c r="D147" s="4" t="str">
        <f t="shared" si="13"/>
        <v>女</v>
      </c>
      <c r="E147" s="5" t="str">
        <f>"1994-10-15"</f>
        <v>1994-10-15</v>
      </c>
      <c r="F147" s="4" t="str">
        <f t="shared" si="14"/>
        <v>大专</v>
      </c>
    </row>
    <row r="148" customHeight="1" spans="1:6">
      <c r="A148" s="4">
        <v>146</v>
      </c>
      <c r="B148" s="4" t="str">
        <f>"215220190822214448129947"</f>
        <v>215220190822214448129947</v>
      </c>
      <c r="C148" s="4" t="str">
        <f>"梁蝶"</f>
        <v>梁蝶</v>
      </c>
      <c r="D148" s="4" t="str">
        <f t="shared" si="13"/>
        <v>女</v>
      </c>
      <c r="E148" s="5" t="str">
        <f>"1992-06-08"</f>
        <v>1992-06-08</v>
      </c>
      <c r="F148" s="4" t="str">
        <f t="shared" si="14"/>
        <v>大专</v>
      </c>
    </row>
    <row r="149" customHeight="1" spans="1:6">
      <c r="A149" s="4">
        <v>147</v>
      </c>
      <c r="B149" s="4" t="str">
        <f>"215220190822214508129948"</f>
        <v>215220190822214508129948</v>
      </c>
      <c r="C149" s="4" t="str">
        <f>"朱海叶"</f>
        <v>朱海叶</v>
      </c>
      <c r="D149" s="4" t="str">
        <f t="shared" si="13"/>
        <v>女</v>
      </c>
      <c r="E149" s="5" t="str">
        <f>"1989-12-26"</f>
        <v>1989-12-26</v>
      </c>
      <c r="F149" s="4" t="str">
        <f t="shared" si="14"/>
        <v>大专</v>
      </c>
    </row>
    <row r="150" customHeight="1" spans="1:6">
      <c r="A150" s="4">
        <v>148</v>
      </c>
      <c r="B150" s="4" t="str">
        <f>"215220190822214651129954"</f>
        <v>215220190822214651129954</v>
      </c>
      <c r="C150" s="4" t="str">
        <f>"王鹏明"</f>
        <v>王鹏明</v>
      </c>
      <c r="D150" s="4" t="str">
        <f t="shared" si="13"/>
        <v>女</v>
      </c>
      <c r="E150" s="5" t="str">
        <f>"1988-07-27"</f>
        <v>1988-07-27</v>
      </c>
      <c r="F150" s="4" t="str">
        <f t="shared" si="14"/>
        <v>大专</v>
      </c>
    </row>
    <row r="151" customHeight="1" spans="1:6">
      <c r="A151" s="4">
        <v>149</v>
      </c>
      <c r="B151" s="4" t="str">
        <f>"215220190822215128129966"</f>
        <v>215220190822215128129966</v>
      </c>
      <c r="C151" s="4" t="str">
        <f>"许小浪"</f>
        <v>许小浪</v>
      </c>
      <c r="D151" s="4" t="str">
        <f t="shared" si="13"/>
        <v>女</v>
      </c>
      <c r="E151" s="5" t="str">
        <f>"1987-05-29"</f>
        <v>1987-05-29</v>
      </c>
      <c r="F151" s="4" t="str">
        <f t="shared" si="14"/>
        <v>大专</v>
      </c>
    </row>
    <row r="152" customHeight="1" spans="1:6">
      <c r="A152" s="4">
        <v>150</v>
      </c>
      <c r="B152" s="4" t="str">
        <f>"215220190822220220130006"</f>
        <v>215220190822220220130006</v>
      </c>
      <c r="C152" s="4" t="str">
        <f>"许菊艳"</f>
        <v>许菊艳</v>
      </c>
      <c r="D152" s="4" t="str">
        <f t="shared" si="13"/>
        <v>女</v>
      </c>
      <c r="E152" s="5" t="str">
        <f>"1997-06-12"</f>
        <v>1997-06-12</v>
      </c>
      <c r="F152" s="4" t="str">
        <f t="shared" si="14"/>
        <v>大专</v>
      </c>
    </row>
    <row r="153" customHeight="1" spans="1:6">
      <c r="A153" s="4">
        <v>151</v>
      </c>
      <c r="B153" s="4" t="str">
        <f>"215220190822220932130025"</f>
        <v>215220190822220932130025</v>
      </c>
      <c r="C153" s="4" t="str">
        <f>"王冰冰"</f>
        <v>王冰冰</v>
      </c>
      <c r="D153" s="4" t="str">
        <f t="shared" si="13"/>
        <v>女</v>
      </c>
      <c r="E153" s="5" t="str">
        <f>"1996-10-11"</f>
        <v>1996-10-11</v>
      </c>
      <c r="F153" s="4" t="str">
        <f t="shared" si="14"/>
        <v>大专</v>
      </c>
    </row>
    <row r="154" customHeight="1" spans="1:6">
      <c r="A154" s="4">
        <v>152</v>
      </c>
      <c r="B154" s="4" t="str">
        <f>"215220190822223415130075"</f>
        <v>215220190822223415130075</v>
      </c>
      <c r="C154" s="4" t="str">
        <f>"周良鸳"</f>
        <v>周良鸳</v>
      </c>
      <c r="D154" s="4" t="str">
        <f t="shared" si="13"/>
        <v>女</v>
      </c>
      <c r="E154" s="5" t="str">
        <f>"1996-11-07"</f>
        <v>1996-11-07</v>
      </c>
      <c r="F154" s="4" t="str">
        <f t="shared" si="14"/>
        <v>大专</v>
      </c>
    </row>
    <row r="155" customHeight="1" spans="1:6">
      <c r="A155" s="4">
        <v>153</v>
      </c>
      <c r="B155" s="4" t="str">
        <f>"215220190822224626130103"</f>
        <v>215220190822224626130103</v>
      </c>
      <c r="C155" s="4" t="str">
        <f>"陈喜艳"</f>
        <v>陈喜艳</v>
      </c>
      <c r="D155" s="4" t="str">
        <f t="shared" si="13"/>
        <v>女</v>
      </c>
      <c r="E155" s="5" t="str">
        <f>"1990-12-02"</f>
        <v>1990-12-02</v>
      </c>
      <c r="F155" s="4" t="str">
        <f t="shared" si="14"/>
        <v>大专</v>
      </c>
    </row>
    <row r="156" customHeight="1" spans="1:6">
      <c r="A156" s="4">
        <v>154</v>
      </c>
      <c r="B156" s="4" t="str">
        <f>"215220190822225148130117"</f>
        <v>215220190822225148130117</v>
      </c>
      <c r="C156" s="4" t="str">
        <f>"刘秀"</f>
        <v>刘秀</v>
      </c>
      <c r="D156" s="4" t="str">
        <f t="shared" si="13"/>
        <v>女</v>
      </c>
      <c r="E156" s="5" t="str">
        <f>"1998-04-07"</f>
        <v>1998-04-07</v>
      </c>
      <c r="F156" s="4" t="str">
        <f t="shared" si="14"/>
        <v>大专</v>
      </c>
    </row>
    <row r="157" customHeight="1" spans="1:6">
      <c r="A157" s="4">
        <v>155</v>
      </c>
      <c r="B157" s="4" t="str">
        <f>"215220190822225658130130"</f>
        <v>215220190822225658130130</v>
      </c>
      <c r="C157" s="4" t="str">
        <f>"吴爱金"</f>
        <v>吴爱金</v>
      </c>
      <c r="D157" s="4" t="str">
        <f t="shared" si="13"/>
        <v>女</v>
      </c>
      <c r="E157" s="5" t="str">
        <f>"1996-04-27"</f>
        <v>1996-04-27</v>
      </c>
      <c r="F157" s="4" t="str">
        <f t="shared" si="14"/>
        <v>大专</v>
      </c>
    </row>
    <row r="158" customHeight="1" spans="1:6">
      <c r="A158" s="4">
        <v>156</v>
      </c>
      <c r="B158" s="4" t="str">
        <f>"215220190822233402130198"</f>
        <v>215220190822233402130198</v>
      </c>
      <c r="C158" s="4" t="str">
        <f>"朱雪莹"</f>
        <v>朱雪莹</v>
      </c>
      <c r="D158" s="4" t="str">
        <f t="shared" si="13"/>
        <v>女</v>
      </c>
      <c r="E158" s="5" t="str">
        <f>"1996-05-30"</f>
        <v>1996-05-30</v>
      </c>
      <c r="F158" s="4" t="str">
        <f t="shared" si="14"/>
        <v>大专</v>
      </c>
    </row>
    <row r="159" customHeight="1" spans="1:6">
      <c r="A159" s="4">
        <v>157</v>
      </c>
      <c r="B159" s="4" t="str">
        <f>"215220190823001703130234"</f>
        <v>215220190823001703130234</v>
      </c>
      <c r="C159" s="4" t="str">
        <f>"孙之娃"</f>
        <v>孙之娃</v>
      </c>
      <c r="D159" s="4" t="str">
        <f t="shared" si="13"/>
        <v>女</v>
      </c>
      <c r="E159" s="5" t="str">
        <f>"1989-08-28"</f>
        <v>1989-08-28</v>
      </c>
      <c r="F159" s="4" t="str">
        <f t="shared" si="14"/>
        <v>大专</v>
      </c>
    </row>
    <row r="160" customHeight="1" spans="1:6">
      <c r="A160" s="4">
        <v>158</v>
      </c>
      <c r="B160" s="4" t="str">
        <f>"215220190823002339130238"</f>
        <v>215220190823002339130238</v>
      </c>
      <c r="C160" s="4" t="str">
        <f>"李娜"</f>
        <v>李娜</v>
      </c>
      <c r="D160" s="4" t="str">
        <f t="shared" si="13"/>
        <v>女</v>
      </c>
      <c r="E160" s="5" t="str">
        <f>"1988-04-11"</f>
        <v>1988-04-11</v>
      </c>
      <c r="F160" s="4" t="str">
        <f t="shared" si="14"/>
        <v>大专</v>
      </c>
    </row>
    <row r="161" customHeight="1" spans="1:6">
      <c r="A161" s="4">
        <v>159</v>
      </c>
      <c r="B161" s="4" t="str">
        <f>"215220190823024157130257"</f>
        <v>215220190823024157130257</v>
      </c>
      <c r="C161" s="4" t="str">
        <f>"李娇藕"</f>
        <v>李娇藕</v>
      </c>
      <c r="D161" s="4" t="str">
        <f t="shared" si="13"/>
        <v>女</v>
      </c>
      <c r="E161" s="5" t="str">
        <f>"1989-03-26"</f>
        <v>1989-03-26</v>
      </c>
      <c r="F161" s="4" t="str">
        <f>"本科"</f>
        <v>本科</v>
      </c>
    </row>
    <row r="162" customHeight="1" spans="1:6">
      <c r="A162" s="4">
        <v>160</v>
      </c>
      <c r="B162" s="4" t="str">
        <f>"215220190823031340130259"</f>
        <v>215220190823031340130259</v>
      </c>
      <c r="C162" s="4" t="str">
        <f>"陈如"</f>
        <v>陈如</v>
      </c>
      <c r="D162" s="4" t="str">
        <f t="shared" si="13"/>
        <v>女</v>
      </c>
      <c r="E162" s="5" t="str">
        <f>"1996-07-01"</f>
        <v>1996-07-01</v>
      </c>
      <c r="F162" s="4" t="str">
        <f t="shared" ref="F162:F171" si="15">"大专"</f>
        <v>大专</v>
      </c>
    </row>
    <row r="163" customHeight="1" spans="1:6">
      <c r="A163" s="4">
        <v>161</v>
      </c>
      <c r="B163" s="4" t="str">
        <f>"215220190823051933130263"</f>
        <v>215220190823051933130263</v>
      </c>
      <c r="C163" s="4" t="str">
        <f>"何丕悦"</f>
        <v>何丕悦</v>
      </c>
      <c r="D163" s="4" t="str">
        <f t="shared" si="13"/>
        <v>女</v>
      </c>
      <c r="E163" s="5" t="str">
        <f>"1992-11-24"</f>
        <v>1992-11-24</v>
      </c>
      <c r="F163" s="4" t="str">
        <f t="shared" si="15"/>
        <v>大专</v>
      </c>
    </row>
    <row r="164" customHeight="1" spans="1:6">
      <c r="A164" s="4">
        <v>162</v>
      </c>
      <c r="B164" s="4" t="str">
        <f>"215220190823065632130281"</f>
        <v>215220190823065632130281</v>
      </c>
      <c r="C164" s="4" t="str">
        <f>"林冰"</f>
        <v>林冰</v>
      </c>
      <c r="D164" s="4" t="str">
        <f t="shared" si="13"/>
        <v>女</v>
      </c>
      <c r="E164" s="5" t="str">
        <f>"1988-11-27"</f>
        <v>1988-11-27</v>
      </c>
      <c r="F164" s="4" t="str">
        <f>"本科"</f>
        <v>本科</v>
      </c>
    </row>
    <row r="165" customHeight="1" spans="1:6">
      <c r="A165" s="4">
        <v>163</v>
      </c>
      <c r="B165" s="4" t="str">
        <f>"215220190823074806130308"</f>
        <v>215220190823074806130308</v>
      </c>
      <c r="C165" s="4" t="str">
        <f>"李桂珍"</f>
        <v>李桂珍</v>
      </c>
      <c r="D165" s="4" t="str">
        <f t="shared" si="13"/>
        <v>女</v>
      </c>
      <c r="E165" s="5" t="str">
        <f>"1984-12-21"</f>
        <v>1984-12-21</v>
      </c>
      <c r="F165" s="4" t="str">
        <f t="shared" si="15"/>
        <v>大专</v>
      </c>
    </row>
    <row r="166" customHeight="1" spans="1:6">
      <c r="A166" s="4">
        <v>164</v>
      </c>
      <c r="B166" s="4" t="str">
        <f>"215220190823083905130386"</f>
        <v>215220190823083905130386</v>
      </c>
      <c r="C166" s="4" t="str">
        <f>"林丹芬"</f>
        <v>林丹芬</v>
      </c>
      <c r="D166" s="4" t="str">
        <f t="shared" si="13"/>
        <v>女</v>
      </c>
      <c r="E166" s="5" t="str">
        <f>"1994-07-18"</f>
        <v>1994-07-18</v>
      </c>
      <c r="F166" s="4" t="str">
        <f t="shared" si="15"/>
        <v>大专</v>
      </c>
    </row>
    <row r="167" customHeight="1" spans="1:6">
      <c r="A167" s="4">
        <v>165</v>
      </c>
      <c r="B167" s="4" t="str">
        <f>"215220190823084146130392"</f>
        <v>215220190823084146130392</v>
      </c>
      <c r="C167" s="4" t="str">
        <f>"符彩凤"</f>
        <v>符彩凤</v>
      </c>
      <c r="D167" s="4" t="str">
        <f t="shared" si="13"/>
        <v>女</v>
      </c>
      <c r="E167" s="5" t="str">
        <f>"1994-06-04"</f>
        <v>1994-06-04</v>
      </c>
      <c r="F167" s="4" t="str">
        <f t="shared" si="15"/>
        <v>大专</v>
      </c>
    </row>
    <row r="168" customHeight="1" spans="1:6">
      <c r="A168" s="4">
        <v>166</v>
      </c>
      <c r="B168" s="4" t="str">
        <f>"215220190823085101130428"</f>
        <v>215220190823085101130428</v>
      </c>
      <c r="C168" s="4" t="str">
        <f>"韩少燕"</f>
        <v>韩少燕</v>
      </c>
      <c r="D168" s="4" t="str">
        <f t="shared" si="13"/>
        <v>女</v>
      </c>
      <c r="E168" s="5" t="str">
        <f>"1994-08-20"</f>
        <v>1994-08-20</v>
      </c>
      <c r="F168" s="4" t="str">
        <f t="shared" si="15"/>
        <v>大专</v>
      </c>
    </row>
    <row r="169" customHeight="1" spans="1:6">
      <c r="A169" s="4">
        <v>167</v>
      </c>
      <c r="B169" s="4" t="str">
        <f>"215220190823085559130443"</f>
        <v>215220190823085559130443</v>
      </c>
      <c r="C169" s="4" t="str">
        <f>"王晓凤"</f>
        <v>王晓凤</v>
      </c>
      <c r="D169" s="4" t="str">
        <f t="shared" si="13"/>
        <v>女</v>
      </c>
      <c r="E169" s="5" t="str">
        <f>"1992-12-17"</f>
        <v>1992-12-17</v>
      </c>
      <c r="F169" s="4" t="str">
        <f t="shared" si="15"/>
        <v>大专</v>
      </c>
    </row>
    <row r="170" customHeight="1" spans="1:6">
      <c r="A170" s="4">
        <v>168</v>
      </c>
      <c r="B170" s="4" t="str">
        <f>"215220190823085650130444"</f>
        <v>215220190823085650130444</v>
      </c>
      <c r="C170" s="4" t="str">
        <f>"邓欢婷"</f>
        <v>邓欢婷</v>
      </c>
      <c r="D170" s="4" t="str">
        <f t="shared" si="13"/>
        <v>女</v>
      </c>
      <c r="E170" s="5" t="str">
        <f>"1998-03-09"</f>
        <v>1998-03-09</v>
      </c>
      <c r="F170" s="4" t="str">
        <f t="shared" si="15"/>
        <v>大专</v>
      </c>
    </row>
    <row r="171" customHeight="1" spans="1:6">
      <c r="A171" s="4">
        <v>169</v>
      </c>
      <c r="B171" s="4" t="str">
        <f>"215220190823085718130446"</f>
        <v>215220190823085718130446</v>
      </c>
      <c r="C171" s="4" t="str">
        <f>"李秋妍"</f>
        <v>李秋妍</v>
      </c>
      <c r="D171" s="4" t="str">
        <f t="shared" si="13"/>
        <v>女</v>
      </c>
      <c r="E171" s="5" t="str">
        <f>"1992-08-23"</f>
        <v>1992-08-23</v>
      </c>
      <c r="F171" s="4" t="str">
        <f t="shared" si="15"/>
        <v>大专</v>
      </c>
    </row>
    <row r="172" customHeight="1" spans="1:6">
      <c r="A172" s="4">
        <v>170</v>
      </c>
      <c r="B172" s="4" t="str">
        <f>"215220190823090026130456"</f>
        <v>215220190823090026130456</v>
      </c>
      <c r="C172" s="4" t="str">
        <f>"高颖群"</f>
        <v>高颖群</v>
      </c>
      <c r="D172" s="4" t="str">
        <f t="shared" si="13"/>
        <v>女</v>
      </c>
      <c r="E172" s="5" t="str">
        <f>"1990-03-01"</f>
        <v>1990-03-01</v>
      </c>
      <c r="F172" s="4" t="str">
        <f>"本科"</f>
        <v>本科</v>
      </c>
    </row>
    <row r="173" customHeight="1" spans="1:6">
      <c r="A173" s="4">
        <v>171</v>
      </c>
      <c r="B173" s="4" t="str">
        <f>"215220190823090130130461"</f>
        <v>215220190823090130130461</v>
      </c>
      <c r="C173" s="4" t="str">
        <f>"林佳佳"</f>
        <v>林佳佳</v>
      </c>
      <c r="D173" s="4" t="str">
        <f t="shared" si="13"/>
        <v>女</v>
      </c>
      <c r="E173" s="5" t="str">
        <f>"1994-07-13"</f>
        <v>1994-07-13</v>
      </c>
      <c r="F173" s="4" t="str">
        <f>"本科"</f>
        <v>本科</v>
      </c>
    </row>
    <row r="174" customHeight="1" spans="1:6">
      <c r="A174" s="4">
        <v>172</v>
      </c>
      <c r="B174" s="4" t="str">
        <f>"215220190823090737130478"</f>
        <v>215220190823090737130478</v>
      </c>
      <c r="C174" s="4" t="str">
        <f>"吉小娜"</f>
        <v>吉小娜</v>
      </c>
      <c r="D174" s="4" t="str">
        <f t="shared" si="13"/>
        <v>女</v>
      </c>
      <c r="E174" s="5" t="str">
        <f>"1989-06-03"</f>
        <v>1989-06-03</v>
      </c>
      <c r="F174" s="4" t="str">
        <f t="shared" ref="F174:F203" si="16">"大专"</f>
        <v>大专</v>
      </c>
    </row>
    <row r="175" customHeight="1" spans="1:6">
      <c r="A175" s="4">
        <v>173</v>
      </c>
      <c r="B175" s="4" t="str">
        <f>"215220190823091328130492"</f>
        <v>215220190823091328130492</v>
      </c>
      <c r="C175" s="4" t="str">
        <f>"陈瑾倩"</f>
        <v>陈瑾倩</v>
      </c>
      <c r="D175" s="4" t="str">
        <f t="shared" si="13"/>
        <v>女</v>
      </c>
      <c r="E175" s="5" t="str">
        <f>"1986-10-19"</f>
        <v>1986-10-19</v>
      </c>
      <c r="F175" s="4" t="str">
        <f t="shared" si="16"/>
        <v>大专</v>
      </c>
    </row>
    <row r="176" customHeight="1" spans="1:6">
      <c r="A176" s="4">
        <v>174</v>
      </c>
      <c r="B176" s="4" t="str">
        <f>"215220190823092300130524"</f>
        <v>215220190823092300130524</v>
      </c>
      <c r="C176" s="4" t="str">
        <f>"曾井养"</f>
        <v>曾井养</v>
      </c>
      <c r="D176" s="4" t="str">
        <f t="shared" si="13"/>
        <v>女</v>
      </c>
      <c r="E176" s="5" t="str">
        <f>"1989-07-21"</f>
        <v>1989-07-21</v>
      </c>
      <c r="F176" s="4" t="str">
        <f t="shared" si="16"/>
        <v>大专</v>
      </c>
    </row>
    <row r="177" customHeight="1" spans="1:6">
      <c r="A177" s="4">
        <v>175</v>
      </c>
      <c r="B177" s="4" t="str">
        <f>"215220190823093114130549"</f>
        <v>215220190823093114130549</v>
      </c>
      <c r="C177" s="4" t="str">
        <f>"张爱姣"</f>
        <v>张爱姣</v>
      </c>
      <c r="D177" s="4" t="str">
        <f t="shared" si="13"/>
        <v>女</v>
      </c>
      <c r="E177" s="5" t="str">
        <f>"1992-02-28"</f>
        <v>1992-02-28</v>
      </c>
      <c r="F177" s="4" t="str">
        <f t="shared" si="16"/>
        <v>大专</v>
      </c>
    </row>
    <row r="178" customHeight="1" spans="1:6">
      <c r="A178" s="4">
        <v>176</v>
      </c>
      <c r="B178" s="4" t="str">
        <f>"215220190823093438130558"</f>
        <v>215220190823093438130558</v>
      </c>
      <c r="C178" s="4" t="str">
        <f>"王梦娇"</f>
        <v>王梦娇</v>
      </c>
      <c r="D178" s="4" t="str">
        <f t="shared" si="13"/>
        <v>女</v>
      </c>
      <c r="E178" s="5" t="str">
        <f>"1996-10-29"</f>
        <v>1996-10-29</v>
      </c>
      <c r="F178" s="4" t="str">
        <f t="shared" si="16"/>
        <v>大专</v>
      </c>
    </row>
    <row r="179" customHeight="1" spans="1:6">
      <c r="A179" s="4">
        <v>177</v>
      </c>
      <c r="B179" s="4" t="str">
        <f>"215220190823095015130611"</f>
        <v>215220190823095015130611</v>
      </c>
      <c r="C179" s="4" t="str">
        <f>"王慧敏"</f>
        <v>王慧敏</v>
      </c>
      <c r="D179" s="4" t="str">
        <f t="shared" si="13"/>
        <v>女</v>
      </c>
      <c r="E179" s="5" t="str">
        <f>"1993-01-04"</f>
        <v>1993-01-04</v>
      </c>
      <c r="F179" s="4" t="str">
        <f t="shared" si="16"/>
        <v>大专</v>
      </c>
    </row>
    <row r="180" customHeight="1" spans="1:6">
      <c r="A180" s="4">
        <v>178</v>
      </c>
      <c r="B180" s="4" t="str">
        <f>"215220190823095037130613"</f>
        <v>215220190823095037130613</v>
      </c>
      <c r="C180" s="4" t="str">
        <f>"郑月宛"</f>
        <v>郑月宛</v>
      </c>
      <c r="D180" s="4" t="str">
        <f t="shared" si="13"/>
        <v>女</v>
      </c>
      <c r="E180" s="5" t="str">
        <f>"1995-02-07"</f>
        <v>1995-02-07</v>
      </c>
      <c r="F180" s="4" t="str">
        <f t="shared" si="16"/>
        <v>大专</v>
      </c>
    </row>
    <row r="181" customHeight="1" spans="1:6">
      <c r="A181" s="4">
        <v>179</v>
      </c>
      <c r="B181" s="4" t="str">
        <f>"215220190823095135130617"</f>
        <v>215220190823095135130617</v>
      </c>
      <c r="C181" s="4" t="str">
        <f>"蔡姗祺"</f>
        <v>蔡姗祺</v>
      </c>
      <c r="D181" s="4" t="str">
        <f t="shared" si="13"/>
        <v>女</v>
      </c>
      <c r="E181" s="5" t="str">
        <f>"1997-07-15"</f>
        <v>1997-07-15</v>
      </c>
      <c r="F181" s="4" t="str">
        <f t="shared" si="16"/>
        <v>大专</v>
      </c>
    </row>
    <row r="182" customHeight="1" spans="1:6">
      <c r="A182" s="4">
        <v>180</v>
      </c>
      <c r="B182" s="4" t="str">
        <f>"215220190823095139130618"</f>
        <v>215220190823095139130618</v>
      </c>
      <c r="C182" s="4" t="str">
        <f>"吴海婷"</f>
        <v>吴海婷</v>
      </c>
      <c r="D182" s="4" t="str">
        <f t="shared" si="13"/>
        <v>女</v>
      </c>
      <c r="E182" s="5" t="str">
        <f>"1995-11-27"</f>
        <v>1995-11-27</v>
      </c>
      <c r="F182" s="4" t="str">
        <f t="shared" si="16"/>
        <v>大专</v>
      </c>
    </row>
    <row r="183" customHeight="1" spans="1:6">
      <c r="A183" s="4">
        <v>181</v>
      </c>
      <c r="B183" s="4" t="str">
        <f>"215220190823095239130620"</f>
        <v>215220190823095239130620</v>
      </c>
      <c r="C183" s="4" t="str">
        <f>"朱恒敏"</f>
        <v>朱恒敏</v>
      </c>
      <c r="D183" s="4" t="str">
        <f t="shared" si="13"/>
        <v>女</v>
      </c>
      <c r="E183" s="5" t="str">
        <f>"1996-11-19"</f>
        <v>1996-11-19</v>
      </c>
      <c r="F183" s="4" t="str">
        <f t="shared" si="16"/>
        <v>大专</v>
      </c>
    </row>
    <row r="184" customHeight="1" spans="1:6">
      <c r="A184" s="4">
        <v>182</v>
      </c>
      <c r="B184" s="4" t="str">
        <f>"215220190823095403130629"</f>
        <v>215220190823095403130629</v>
      </c>
      <c r="C184" s="4" t="str">
        <f>"何倩"</f>
        <v>何倩</v>
      </c>
      <c r="D184" s="4" t="str">
        <f t="shared" si="13"/>
        <v>女</v>
      </c>
      <c r="E184" s="5" t="str">
        <f>"1997-11-14"</f>
        <v>1997-11-14</v>
      </c>
      <c r="F184" s="4" t="str">
        <f t="shared" si="16"/>
        <v>大专</v>
      </c>
    </row>
    <row r="185" customHeight="1" spans="1:6">
      <c r="A185" s="4">
        <v>183</v>
      </c>
      <c r="B185" s="4" t="str">
        <f>"215220190823095541130636"</f>
        <v>215220190823095541130636</v>
      </c>
      <c r="C185" s="4" t="str">
        <f>"梁芯苑"</f>
        <v>梁芯苑</v>
      </c>
      <c r="D185" s="4" t="str">
        <f t="shared" si="13"/>
        <v>女</v>
      </c>
      <c r="E185" s="5" t="str">
        <f>"1990-08-18"</f>
        <v>1990-08-18</v>
      </c>
      <c r="F185" s="4" t="str">
        <f t="shared" si="16"/>
        <v>大专</v>
      </c>
    </row>
    <row r="186" customHeight="1" spans="1:6">
      <c r="A186" s="4">
        <v>184</v>
      </c>
      <c r="B186" s="4" t="str">
        <f>"215220190823095816130642"</f>
        <v>215220190823095816130642</v>
      </c>
      <c r="C186" s="4" t="str">
        <f>"周谐"</f>
        <v>周谐</v>
      </c>
      <c r="D186" s="4" t="str">
        <f t="shared" si="13"/>
        <v>女</v>
      </c>
      <c r="E186" s="5" t="str">
        <f>"1995-07-13"</f>
        <v>1995-07-13</v>
      </c>
      <c r="F186" s="4" t="str">
        <f t="shared" si="16"/>
        <v>大专</v>
      </c>
    </row>
    <row r="187" customHeight="1" spans="1:6">
      <c r="A187" s="4">
        <v>185</v>
      </c>
      <c r="B187" s="4" t="str">
        <f>"215220190823095939130646"</f>
        <v>215220190823095939130646</v>
      </c>
      <c r="C187" s="4" t="str">
        <f>"李慧兰"</f>
        <v>李慧兰</v>
      </c>
      <c r="D187" s="4" t="str">
        <f t="shared" si="13"/>
        <v>女</v>
      </c>
      <c r="E187" s="5" t="str">
        <f>"1989-05-08"</f>
        <v>1989-05-08</v>
      </c>
      <c r="F187" s="4" t="str">
        <f t="shared" si="16"/>
        <v>大专</v>
      </c>
    </row>
    <row r="188" customHeight="1" spans="1:6">
      <c r="A188" s="4">
        <v>186</v>
      </c>
      <c r="B188" s="4" t="str">
        <f>"215220190823100024130648"</f>
        <v>215220190823100024130648</v>
      </c>
      <c r="C188" s="4" t="str">
        <f>"钟雅晶"</f>
        <v>钟雅晶</v>
      </c>
      <c r="D188" s="4" t="str">
        <f t="shared" si="13"/>
        <v>女</v>
      </c>
      <c r="E188" s="5" t="str">
        <f>"1989-12-24"</f>
        <v>1989-12-24</v>
      </c>
      <c r="F188" s="4" t="str">
        <f t="shared" si="16"/>
        <v>大专</v>
      </c>
    </row>
    <row r="189" customHeight="1" spans="1:6">
      <c r="A189" s="4">
        <v>187</v>
      </c>
      <c r="B189" s="4" t="str">
        <f>"215220190823100045130649"</f>
        <v>215220190823100045130649</v>
      </c>
      <c r="C189" s="4" t="str">
        <f>"王梦蝶"</f>
        <v>王梦蝶</v>
      </c>
      <c r="D189" s="4" t="str">
        <f t="shared" si="13"/>
        <v>女</v>
      </c>
      <c r="E189" s="5" t="str">
        <f>"1996-12-23"</f>
        <v>1996-12-23</v>
      </c>
      <c r="F189" s="4" t="str">
        <f t="shared" si="16"/>
        <v>大专</v>
      </c>
    </row>
    <row r="190" customHeight="1" spans="1:6">
      <c r="A190" s="4">
        <v>188</v>
      </c>
      <c r="B190" s="4" t="str">
        <f>"215220190823100323130660"</f>
        <v>215220190823100323130660</v>
      </c>
      <c r="C190" s="4" t="str">
        <f>"莫秀连"</f>
        <v>莫秀连</v>
      </c>
      <c r="D190" s="4" t="str">
        <f t="shared" si="13"/>
        <v>女</v>
      </c>
      <c r="E190" s="5" t="str">
        <f>"1991-01-14"</f>
        <v>1991-01-14</v>
      </c>
      <c r="F190" s="4" t="str">
        <f t="shared" si="16"/>
        <v>大专</v>
      </c>
    </row>
    <row r="191" customHeight="1" spans="1:6">
      <c r="A191" s="4">
        <v>189</v>
      </c>
      <c r="B191" s="4" t="str">
        <f>"215220190823101210130688"</f>
        <v>215220190823101210130688</v>
      </c>
      <c r="C191" s="4" t="str">
        <f>"陈博雯"</f>
        <v>陈博雯</v>
      </c>
      <c r="D191" s="4" t="str">
        <f t="shared" si="13"/>
        <v>女</v>
      </c>
      <c r="E191" s="5" t="str">
        <f>"1992-02-28"</f>
        <v>1992-02-28</v>
      </c>
      <c r="F191" s="4" t="str">
        <f t="shared" si="16"/>
        <v>大专</v>
      </c>
    </row>
    <row r="192" customHeight="1" spans="1:6">
      <c r="A192" s="4">
        <v>190</v>
      </c>
      <c r="B192" s="4" t="str">
        <f>"215220190823101256130692"</f>
        <v>215220190823101256130692</v>
      </c>
      <c r="C192" s="4" t="str">
        <f>"刘剑"</f>
        <v>刘剑</v>
      </c>
      <c r="D192" s="4" t="str">
        <f>"男"</f>
        <v>男</v>
      </c>
      <c r="E192" s="5" t="str">
        <f>"1992-01-03"</f>
        <v>1992-01-03</v>
      </c>
      <c r="F192" s="4" t="str">
        <f t="shared" si="16"/>
        <v>大专</v>
      </c>
    </row>
    <row r="193" customHeight="1" spans="1:6">
      <c r="A193" s="4">
        <v>191</v>
      </c>
      <c r="B193" s="4" t="str">
        <f>"215220190823101321130693"</f>
        <v>215220190823101321130693</v>
      </c>
      <c r="C193" s="4" t="str">
        <f>"王健"</f>
        <v>王健</v>
      </c>
      <c r="D193" s="4" t="str">
        <f t="shared" ref="D193:D256" si="17">"女"</f>
        <v>女</v>
      </c>
      <c r="E193" s="5" t="str">
        <f>"1998-01-20"</f>
        <v>1998-01-20</v>
      </c>
      <c r="F193" s="4" t="str">
        <f t="shared" si="16"/>
        <v>大专</v>
      </c>
    </row>
    <row r="194" customHeight="1" spans="1:6">
      <c r="A194" s="4">
        <v>192</v>
      </c>
      <c r="B194" s="4" t="str">
        <f>"215220190823101531130699"</f>
        <v>215220190823101531130699</v>
      </c>
      <c r="C194" s="4" t="str">
        <f>"王棉"</f>
        <v>王棉</v>
      </c>
      <c r="D194" s="4" t="str">
        <f t="shared" si="17"/>
        <v>女</v>
      </c>
      <c r="E194" s="5" t="str">
        <f>"1994-09-16"</f>
        <v>1994-09-16</v>
      </c>
      <c r="F194" s="4" t="str">
        <f t="shared" si="16"/>
        <v>大专</v>
      </c>
    </row>
    <row r="195" customHeight="1" spans="1:6">
      <c r="A195" s="4">
        <v>193</v>
      </c>
      <c r="B195" s="4" t="str">
        <f>"215220190823101613130701"</f>
        <v>215220190823101613130701</v>
      </c>
      <c r="C195" s="4" t="str">
        <f>"吉秀"</f>
        <v>吉秀</v>
      </c>
      <c r="D195" s="4" t="str">
        <f t="shared" si="17"/>
        <v>女</v>
      </c>
      <c r="E195" s="5" t="str">
        <f>"1991-02-16"</f>
        <v>1991-02-16</v>
      </c>
      <c r="F195" s="4" t="str">
        <f t="shared" si="16"/>
        <v>大专</v>
      </c>
    </row>
    <row r="196" customHeight="1" spans="1:6">
      <c r="A196" s="4">
        <v>194</v>
      </c>
      <c r="B196" s="4" t="str">
        <f>"215220190823102224130719"</f>
        <v>215220190823102224130719</v>
      </c>
      <c r="C196" s="4" t="str">
        <f>"韦丽玛"</f>
        <v>韦丽玛</v>
      </c>
      <c r="D196" s="4" t="str">
        <f t="shared" si="17"/>
        <v>女</v>
      </c>
      <c r="E196" s="5" t="str">
        <f>"1990-02-19"</f>
        <v>1990-02-19</v>
      </c>
      <c r="F196" s="4" t="str">
        <f t="shared" si="16"/>
        <v>大专</v>
      </c>
    </row>
    <row r="197" customHeight="1" spans="1:6">
      <c r="A197" s="4">
        <v>195</v>
      </c>
      <c r="B197" s="4" t="str">
        <f>"215220190823102543130729"</f>
        <v>215220190823102543130729</v>
      </c>
      <c r="C197" s="4" t="str">
        <f>"陈土妹"</f>
        <v>陈土妹</v>
      </c>
      <c r="D197" s="4" t="str">
        <f t="shared" si="17"/>
        <v>女</v>
      </c>
      <c r="E197" s="5" t="str">
        <f>"1993-11-25"</f>
        <v>1993-11-25</v>
      </c>
      <c r="F197" s="4" t="str">
        <f t="shared" si="16"/>
        <v>大专</v>
      </c>
    </row>
    <row r="198" customHeight="1" spans="1:6">
      <c r="A198" s="4">
        <v>196</v>
      </c>
      <c r="B198" s="4" t="str">
        <f>"215220190823102652130734"</f>
        <v>215220190823102652130734</v>
      </c>
      <c r="C198" s="4" t="str">
        <f>"温玉"</f>
        <v>温玉</v>
      </c>
      <c r="D198" s="4" t="str">
        <f t="shared" si="17"/>
        <v>女</v>
      </c>
      <c r="E198" s="5" t="str">
        <f>"1990-06-03"</f>
        <v>1990-06-03</v>
      </c>
      <c r="F198" s="4" t="str">
        <f t="shared" si="16"/>
        <v>大专</v>
      </c>
    </row>
    <row r="199" customHeight="1" spans="1:6">
      <c r="A199" s="4">
        <v>197</v>
      </c>
      <c r="B199" s="4" t="str">
        <f>"215220190823103413130756"</f>
        <v>215220190823103413130756</v>
      </c>
      <c r="C199" s="4" t="str">
        <f>"冯安娜"</f>
        <v>冯安娜</v>
      </c>
      <c r="D199" s="4" t="str">
        <f t="shared" si="17"/>
        <v>女</v>
      </c>
      <c r="E199" s="5" t="str">
        <f>"1993-10-11"</f>
        <v>1993-10-11</v>
      </c>
      <c r="F199" s="4" t="str">
        <f t="shared" si="16"/>
        <v>大专</v>
      </c>
    </row>
    <row r="200" customHeight="1" spans="1:6">
      <c r="A200" s="4">
        <v>198</v>
      </c>
      <c r="B200" s="4" t="str">
        <f>"215220190823104100130781"</f>
        <v>215220190823104100130781</v>
      </c>
      <c r="C200" s="4" t="str">
        <f>"吴桂珠"</f>
        <v>吴桂珠</v>
      </c>
      <c r="D200" s="4" t="str">
        <f t="shared" si="17"/>
        <v>女</v>
      </c>
      <c r="E200" s="5" t="str">
        <f>"1992-02-02"</f>
        <v>1992-02-02</v>
      </c>
      <c r="F200" s="4" t="str">
        <f t="shared" si="16"/>
        <v>大专</v>
      </c>
    </row>
    <row r="201" customHeight="1" spans="1:6">
      <c r="A201" s="4">
        <v>199</v>
      </c>
      <c r="B201" s="4" t="str">
        <f>"215220190823104141130783"</f>
        <v>215220190823104141130783</v>
      </c>
      <c r="C201" s="4" t="str">
        <f>"蒲慧芳"</f>
        <v>蒲慧芳</v>
      </c>
      <c r="D201" s="4" t="str">
        <f t="shared" si="17"/>
        <v>女</v>
      </c>
      <c r="E201" s="5" t="str">
        <f>"1996-01-04"</f>
        <v>1996-01-04</v>
      </c>
      <c r="F201" s="4" t="str">
        <f t="shared" si="16"/>
        <v>大专</v>
      </c>
    </row>
    <row r="202" customHeight="1" spans="1:6">
      <c r="A202" s="4">
        <v>200</v>
      </c>
      <c r="B202" s="4" t="str">
        <f>"215220190823104800130805"</f>
        <v>215220190823104800130805</v>
      </c>
      <c r="C202" s="4" t="str">
        <f>"王婷"</f>
        <v>王婷</v>
      </c>
      <c r="D202" s="4" t="str">
        <f t="shared" si="17"/>
        <v>女</v>
      </c>
      <c r="E202" s="5" t="str">
        <f>"1997-01-05"</f>
        <v>1997-01-05</v>
      </c>
      <c r="F202" s="4" t="str">
        <f t="shared" si="16"/>
        <v>大专</v>
      </c>
    </row>
    <row r="203" customHeight="1" spans="1:6">
      <c r="A203" s="4">
        <v>201</v>
      </c>
      <c r="B203" s="4" t="str">
        <f>"215220190823105153130817"</f>
        <v>215220190823105153130817</v>
      </c>
      <c r="C203" s="4" t="str">
        <f>"汪园"</f>
        <v>汪园</v>
      </c>
      <c r="D203" s="4" t="str">
        <f t="shared" si="17"/>
        <v>女</v>
      </c>
      <c r="E203" s="5" t="str">
        <f>"1992-01-01"</f>
        <v>1992-01-01</v>
      </c>
      <c r="F203" s="4" t="str">
        <f t="shared" si="16"/>
        <v>大专</v>
      </c>
    </row>
    <row r="204" customHeight="1" spans="1:6">
      <c r="A204" s="4">
        <v>202</v>
      </c>
      <c r="B204" s="4" t="str">
        <f>"215220190823105430130824"</f>
        <v>215220190823105430130824</v>
      </c>
      <c r="C204" s="4" t="str">
        <f>"林声花"</f>
        <v>林声花</v>
      </c>
      <c r="D204" s="4" t="str">
        <f t="shared" si="17"/>
        <v>女</v>
      </c>
      <c r="E204" s="5" t="str">
        <f>"1994-10-04"</f>
        <v>1994-10-04</v>
      </c>
      <c r="F204" s="4" t="str">
        <f>"本科"</f>
        <v>本科</v>
      </c>
    </row>
    <row r="205" customHeight="1" spans="1:6">
      <c r="A205" s="4">
        <v>203</v>
      </c>
      <c r="B205" s="4" t="str">
        <f>"215220190823110155130847"</f>
        <v>215220190823110155130847</v>
      </c>
      <c r="C205" s="4" t="str">
        <f>"岑红贞"</f>
        <v>岑红贞</v>
      </c>
      <c r="D205" s="4" t="str">
        <f t="shared" si="17"/>
        <v>女</v>
      </c>
      <c r="E205" s="5" t="str">
        <f>"1986-08-09"</f>
        <v>1986-08-09</v>
      </c>
      <c r="F205" s="4" t="str">
        <f t="shared" ref="F205:F214" si="18">"大专"</f>
        <v>大专</v>
      </c>
    </row>
    <row r="206" customHeight="1" spans="1:6">
      <c r="A206" s="4">
        <v>204</v>
      </c>
      <c r="B206" s="4" t="str">
        <f>"215220190823110207130849"</f>
        <v>215220190823110207130849</v>
      </c>
      <c r="C206" s="4" t="str">
        <f>"钟壮川"</f>
        <v>钟壮川</v>
      </c>
      <c r="D206" s="4" t="str">
        <f t="shared" si="17"/>
        <v>女</v>
      </c>
      <c r="E206" s="5" t="str">
        <f>"1994-09-08"</f>
        <v>1994-09-08</v>
      </c>
      <c r="F206" s="4" t="str">
        <f>"本科"</f>
        <v>本科</v>
      </c>
    </row>
    <row r="207" customHeight="1" spans="1:6">
      <c r="A207" s="4">
        <v>205</v>
      </c>
      <c r="B207" s="4" t="str">
        <f>"215220190823110901130869"</f>
        <v>215220190823110901130869</v>
      </c>
      <c r="C207" s="4" t="str">
        <f>"麦孟娟"</f>
        <v>麦孟娟</v>
      </c>
      <c r="D207" s="4" t="str">
        <f t="shared" si="17"/>
        <v>女</v>
      </c>
      <c r="E207" s="5" t="str">
        <f>"1996-02-22"</f>
        <v>1996-02-22</v>
      </c>
      <c r="F207" s="4" t="str">
        <f t="shared" si="18"/>
        <v>大专</v>
      </c>
    </row>
    <row r="208" customHeight="1" spans="1:6">
      <c r="A208" s="4">
        <v>206</v>
      </c>
      <c r="B208" s="4" t="str">
        <f>"215220190823111206130878"</f>
        <v>215220190823111206130878</v>
      </c>
      <c r="C208" s="4" t="str">
        <f>"刘彩清"</f>
        <v>刘彩清</v>
      </c>
      <c r="D208" s="4" t="str">
        <f t="shared" si="17"/>
        <v>女</v>
      </c>
      <c r="E208" s="5" t="str">
        <f>"1996-07-10"</f>
        <v>1996-07-10</v>
      </c>
      <c r="F208" s="4" t="str">
        <f t="shared" si="18"/>
        <v>大专</v>
      </c>
    </row>
    <row r="209" customHeight="1" spans="1:6">
      <c r="A209" s="4">
        <v>207</v>
      </c>
      <c r="B209" s="4" t="str">
        <f>"215220190823111604130895"</f>
        <v>215220190823111604130895</v>
      </c>
      <c r="C209" s="4" t="str">
        <f>"曾嫣"</f>
        <v>曾嫣</v>
      </c>
      <c r="D209" s="4" t="str">
        <f t="shared" si="17"/>
        <v>女</v>
      </c>
      <c r="E209" s="5" t="str">
        <f>"1999-06-17"</f>
        <v>1999-06-17</v>
      </c>
      <c r="F209" s="4" t="str">
        <f t="shared" si="18"/>
        <v>大专</v>
      </c>
    </row>
    <row r="210" customHeight="1" spans="1:6">
      <c r="A210" s="4">
        <v>208</v>
      </c>
      <c r="B210" s="4" t="str">
        <f>"215220190823112000130900"</f>
        <v>215220190823112000130900</v>
      </c>
      <c r="C210" s="4" t="str">
        <f>"黄东菊"</f>
        <v>黄东菊</v>
      </c>
      <c r="D210" s="4" t="str">
        <f t="shared" si="17"/>
        <v>女</v>
      </c>
      <c r="E210" s="5" t="str">
        <f>"1993-12-12"</f>
        <v>1993-12-12</v>
      </c>
      <c r="F210" s="4" t="str">
        <f t="shared" si="18"/>
        <v>大专</v>
      </c>
    </row>
    <row r="211" customHeight="1" spans="1:6">
      <c r="A211" s="4">
        <v>209</v>
      </c>
      <c r="B211" s="4" t="str">
        <f>"215220190823112748130929"</f>
        <v>215220190823112748130929</v>
      </c>
      <c r="C211" s="4" t="str">
        <f>"刘香东"</f>
        <v>刘香东</v>
      </c>
      <c r="D211" s="4" t="str">
        <f t="shared" si="17"/>
        <v>女</v>
      </c>
      <c r="E211" s="5" t="str">
        <f>"1990-10-07"</f>
        <v>1990-10-07</v>
      </c>
      <c r="F211" s="4" t="str">
        <f t="shared" si="18"/>
        <v>大专</v>
      </c>
    </row>
    <row r="212" customHeight="1" spans="1:6">
      <c r="A212" s="4">
        <v>210</v>
      </c>
      <c r="B212" s="4" t="str">
        <f>"215220190823113245130942"</f>
        <v>215220190823113245130942</v>
      </c>
      <c r="C212" s="4" t="str">
        <f>"符晓婷"</f>
        <v>符晓婷</v>
      </c>
      <c r="D212" s="4" t="str">
        <f t="shared" si="17"/>
        <v>女</v>
      </c>
      <c r="E212" s="5" t="str">
        <f>"1989-07-27"</f>
        <v>1989-07-27</v>
      </c>
      <c r="F212" s="4" t="str">
        <f t="shared" si="18"/>
        <v>大专</v>
      </c>
    </row>
    <row r="213" customHeight="1" spans="1:6">
      <c r="A213" s="4">
        <v>211</v>
      </c>
      <c r="B213" s="4" t="str">
        <f>"215220190823113359130947"</f>
        <v>215220190823113359130947</v>
      </c>
      <c r="C213" s="4" t="str">
        <f>"唐丽虹"</f>
        <v>唐丽虹</v>
      </c>
      <c r="D213" s="4" t="str">
        <f t="shared" si="17"/>
        <v>女</v>
      </c>
      <c r="E213" s="5" t="str">
        <f>"1995-01-12"</f>
        <v>1995-01-12</v>
      </c>
      <c r="F213" s="4" t="str">
        <f t="shared" si="18"/>
        <v>大专</v>
      </c>
    </row>
    <row r="214" customHeight="1" spans="1:6">
      <c r="A214" s="4">
        <v>212</v>
      </c>
      <c r="B214" s="4" t="str">
        <f>"215220190823113826130959"</f>
        <v>215220190823113826130959</v>
      </c>
      <c r="C214" s="4" t="str">
        <f>"曾孟婷"</f>
        <v>曾孟婷</v>
      </c>
      <c r="D214" s="4" t="str">
        <f t="shared" si="17"/>
        <v>女</v>
      </c>
      <c r="E214" s="5" t="str">
        <f>"1992-05-10"</f>
        <v>1992-05-10</v>
      </c>
      <c r="F214" s="4" t="str">
        <f t="shared" si="18"/>
        <v>大专</v>
      </c>
    </row>
    <row r="215" customHeight="1" spans="1:6">
      <c r="A215" s="4">
        <v>213</v>
      </c>
      <c r="B215" s="4" t="str">
        <f>"215220190823113910130960"</f>
        <v>215220190823113910130960</v>
      </c>
      <c r="C215" s="4" t="str">
        <f>"王晶莹"</f>
        <v>王晶莹</v>
      </c>
      <c r="D215" s="4" t="str">
        <f t="shared" si="17"/>
        <v>女</v>
      </c>
      <c r="E215" s="5" t="str">
        <f>"1991-09-20"</f>
        <v>1991-09-20</v>
      </c>
      <c r="F215" s="4" t="str">
        <f>"本科"</f>
        <v>本科</v>
      </c>
    </row>
    <row r="216" customHeight="1" spans="1:6">
      <c r="A216" s="4">
        <v>214</v>
      </c>
      <c r="B216" s="4" t="str">
        <f>"215220190823114505130970"</f>
        <v>215220190823114505130970</v>
      </c>
      <c r="C216" s="4" t="str">
        <f>"王转珠"</f>
        <v>王转珠</v>
      </c>
      <c r="D216" s="4" t="str">
        <f t="shared" si="17"/>
        <v>女</v>
      </c>
      <c r="E216" s="5" t="str">
        <f>"1989-11-08"</f>
        <v>1989-11-08</v>
      </c>
      <c r="F216" s="4" t="str">
        <f t="shared" ref="F216:F250" si="19">"大专"</f>
        <v>大专</v>
      </c>
    </row>
    <row r="217" customHeight="1" spans="1:6">
      <c r="A217" s="4">
        <v>215</v>
      </c>
      <c r="B217" s="4" t="str">
        <f>"215220190823114609130974"</f>
        <v>215220190823114609130974</v>
      </c>
      <c r="C217" s="4" t="str">
        <f>"陈万连"</f>
        <v>陈万连</v>
      </c>
      <c r="D217" s="4" t="str">
        <f t="shared" si="17"/>
        <v>女</v>
      </c>
      <c r="E217" s="5" t="str">
        <f>"1986-10-15"</f>
        <v>1986-10-15</v>
      </c>
      <c r="F217" s="4" t="str">
        <f t="shared" si="19"/>
        <v>大专</v>
      </c>
    </row>
    <row r="218" customHeight="1" spans="1:6">
      <c r="A218" s="4">
        <v>216</v>
      </c>
      <c r="B218" s="4" t="str">
        <f>"215220190823114924130981"</f>
        <v>215220190823114924130981</v>
      </c>
      <c r="C218" s="4" t="str">
        <f>"黄小霞"</f>
        <v>黄小霞</v>
      </c>
      <c r="D218" s="4" t="str">
        <f t="shared" si="17"/>
        <v>女</v>
      </c>
      <c r="E218" s="5" t="str">
        <f>"1990-10-07"</f>
        <v>1990-10-07</v>
      </c>
      <c r="F218" s="4" t="str">
        <f t="shared" si="19"/>
        <v>大专</v>
      </c>
    </row>
    <row r="219" customHeight="1" spans="1:6">
      <c r="A219" s="4">
        <v>217</v>
      </c>
      <c r="B219" s="4" t="str">
        <f>"215220190823120936131022"</f>
        <v>215220190823120936131022</v>
      </c>
      <c r="C219" s="4" t="str">
        <f>"周艳"</f>
        <v>周艳</v>
      </c>
      <c r="D219" s="4" t="str">
        <f t="shared" si="17"/>
        <v>女</v>
      </c>
      <c r="E219" s="5" t="str">
        <f>"1997-12-06"</f>
        <v>1997-12-06</v>
      </c>
      <c r="F219" s="4" t="str">
        <f t="shared" si="19"/>
        <v>大专</v>
      </c>
    </row>
    <row r="220" customHeight="1" spans="1:6">
      <c r="A220" s="4">
        <v>218</v>
      </c>
      <c r="B220" s="4" t="str">
        <f>"215220190823121311131028"</f>
        <v>215220190823121311131028</v>
      </c>
      <c r="C220" s="4" t="str">
        <f>"黄燕冰"</f>
        <v>黄燕冰</v>
      </c>
      <c r="D220" s="4" t="str">
        <f t="shared" si="17"/>
        <v>女</v>
      </c>
      <c r="E220" s="5" t="str">
        <f>"1993-02-09"</f>
        <v>1993-02-09</v>
      </c>
      <c r="F220" s="4" t="str">
        <f t="shared" si="19"/>
        <v>大专</v>
      </c>
    </row>
    <row r="221" customHeight="1" spans="1:6">
      <c r="A221" s="4">
        <v>219</v>
      </c>
      <c r="B221" s="4" t="str">
        <f>"215220190823121512131034"</f>
        <v>215220190823121512131034</v>
      </c>
      <c r="C221" s="4" t="str">
        <f>"符小丽"</f>
        <v>符小丽</v>
      </c>
      <c r="D221" s="4" t="str">
        <f t="shared" si="17"/>
        <v>女</v>
      </c>
      <c r="E221" s="5" t="str">
        <f>"1990-06-30"</f>
        <v>1990-06-30</v>
      </c>
      <c r="F221" s="4" t="str">
        <f t="shared" si="19"/>
        <v>大专</v>
      </c>
    </row>
    <row r="222" customHeight="1" spans="1:6">
      <c r="A222" s="4">
        <v>220</v>
      </c>
      <c r="B222" s="4" t="str">
        <f>"215220190823121835131049"</f>
        <v>215220190823121835131049</v>
      </c>
      <c r="C222" s="4" t="str">
        <f>"吴雨静"</f>
        <v>吴雨静</v>
      </c>
      <c r="D222" s="4" t="str">
        <f t="shared" si="17"/>
        <v>女</v>
      </c>
      <c r="E222" s="5" t="str">
        <f>"1998-03-15"</f>
        <v>1998-03-15</v>
      </c>
      <c r="F222" s="4" t="str">
        <f t="shared" si="19"/>
        <v>大专</v>
      </c>
    </row>
    <row r="223" customHeight="1" spans="1:6">
      <c r="A223" s="4">
        <v>221</v>
      </c>
      <c r="B223" s="4" t="str">
        <f>"215220190823122217131056"</f>
        <v>215220190823122217131056</v>
      </c>
      <c r="C223" s="4" t="str">
        <f>"罗小虹"</f>
        <v>罗小虹</v>
      </c>
      <c r="D223" s="4" t="str">
        <f t="shared" si="17"/>
        <v>女</v>
      </c>
      <c r="E223" s="5" t="str">
        <f>"1991-12-11"</f>
        <v>1991-12-11</v>
      </c>
      <c r="F223" s="4" t="str">
        <f t="shared" si="19"/>
        <v>大专</v>
      </c>
    </row>
    <row r="224" customHeight="1" spans="1:6">
      <c r="A224" s="4">
        <v>222</v>
      </c>
      <c r="B224" s="4" t="str">
        <f>"215220190823122643131065"</f>
        <v>215220190823122643131065</v>
      </c>
      <c r="C224" s="4" t="str">
        <f>"曾春娜"</f>
        <v>曾春娜</v>
      </c>
      <c r="D224" s="4" t="str">
        <f t="shared" si="17"/>
        <v>女</v>
      </c>
      <c r="E224" s="5" t="str">
        <f>"1997-04-07"</f>
        <v>1997-04-07</v>
      </c>
      <c r="F224" s="4" t="str">
        <f t="shared" si="19"/>
        <v>大专</v>
      </c>
    </row>
    <row r="225" customHeight="1" spans="1:6">
      <c r="A225" s="4">
        <v>223</v>
      </c>
      <c r="B225" s="4" t="str">
        <f>"215220190823123522131080"</f>
        <v>215220190823123522131080</v>
      </c>
      <c r="C225" s="4" t="str">
        <f>"李士香"</f>
        <v>李士香</v>
      </c>
      <c r="D225" s="4" t="str">
        <f t="shared" si="17"/>
        <v>女</v>
      </c>
      <c r="E225" s="5" t="str">
        <f>"1995-06-07"</f>
        <v>1995-06-07</v>
      </c>
      <c r="F225" s="4" t="str">
        <f t="shared" si="19"/>
        <v>大专</v>
      </c>
    </row>
    <row r="226" customHeight="1" spans="1:6">
      <c r="A226" s="4">
        <v>224</v>
      </c>
      <c r="B226" s="4" t="str">
        <f>"215220190823123540131083"</f>
        <v>215220190823123540131083</v>
      </c>
      <c r="C226" s="4" t="str">
        <f>"莫艳菲"</f>
        <v>莫艳菲</v>
      </c>
      <c r="D226" s="4" t="str">
        <f t="shared" si="17"/>
        <v>女</v>
      </c>
      <c r="E226" s="5" t="str">
        <f>"1992-01-20"</f>
        <v>1992-01-20</v>
      </c>
      <c r="F226" s="4" t="str">
        <f t="shared" si="19"/>
        <v>大专</v>
      </c>
    </row>
    <row r="227" customHeight="1" spans="1:6">
      <c r="A227" s="4">
        <v>225</v>
      </c>
      <c r="B227" s="4" t="str">
        <f>"215220190823124221131096"</f>
        <v>215220190823124221131096</v>
      </c>
      <c r="C227" s="4" t="str">
        <f>"何静"</f>
        <v>何静</v>
      </c>
      <c r="D227" s="4" t="str">
        <f t="shared" si="17"/>
        <v>女</v>
      </c>
      <c r="E227" s="5" t="str">
        <f>"1997-08-13"</f>
        <v>1997-08-13</v>
      </c>
      <c r="F227" s="4" t="str">
        <f t="shared" si="19"/>
        <v>大专</v>
      </c>
    </row>
    <row r="228" customHeight="1" spans="1:6">
      <c r="A228" s="4">
        <v>226</v>
      </c>
      <c r="B228" s="4" t="str">
        <f>"215220190823125226131118"</f>
        <v>215220190823125226131118</v>
      </c>
      <c r="C228" s="4" t="str">
        <f>"莫明霞"</f>
        <v>莫明霞</v>
      </c>
      <c r="D228" s="4" t="str">
        <f t="shared" si="17"/>
        <v>女</v>
      </c>
      <c r="E228" s="5" t="str">
        <f>"1992-06-18"</f>
        <v>1992-06-18</v>
      </c>
      <c r="F228" s="4" t="str">
        <f t="shared" si="19"/>
        <v>大专</v>
      </c>
    </row>
    <row r="229" customHeight="1" spans="1:6">
      <c r="A229" s="4">
        <v>227</v>
      </c>
      <c r="B229" s="4" t="str">
        <f>"215220190823125255131121"</f>
        <v>215220190823125255131121</v>
      </c>
      <c r="C229" s="4" t="str">
        <f>"郑秀丽"</f>
        <v>郑秀丽</v>
      </c>
      <c r="D229" s="4" t="str">
        <f t="shared" si="17"/>
        <v>女</v>
      </c>
      <c r="E229" s="5" t="str">
        <f>"1994-09-23"</f>
        <v>1994-09-23</v>
      </c>
      <c r="F229" s="4" t="str">
        <f t="shared" si="19"/>
        <v>大专</v>
      </c>
    </row>
    <row r="230" customHeight="1" spans="1:6">
      <c r="A230" s="4">
        <v>228</v>
      </c>
      <c r="B230" s="4" t="str">
        <f>"215220190823125753131131"</f>
        <v>215220190823125753131131</v>
      </c>
      <c r="C230" s="4" t="str">
        <f>"吴春燕"</f>
        <v>吴春燕</v>
      </c>
      <c r="D230" s="4" t="str">
        <f t="shared" si="17"/>
        <v>女</v>
      </c>
      <c r="E230" s="5" t="str">
        <f>"1993-12-12"</f>
        <v>1993-12-12</v>
      </c>
      <c r="F230" s="4" t="str">
        <f t="shared" si="19"/>
        <v>大专</v>
      </c>
    </row>
    <row r="231" customHeight="1" spans="1:6">
      <c r="A231" s="4">
        <v>229</v>
      </c>
      <c r="B231" s="4" t="str">
        <f>"215220190823125754131132"</f>
        <v>215220190823125754131132</v>
      </c>
      <c r="C231" s="4" t="str">
        <f>"李琼蕊"</f>
        <v>李琼蕊</v>
      </c>
      <c r="D231" s="4" t="str">
        <f t="shared" si="17"/>
        <v>女</v>
      </c>
      <c r="E231" s="5" t="str">
        <f>"1986-06-09"</f>
        <v>1986-06-09</v>
      </c>
      <c r="F231" s="4" t="str">
        <f t="shared" si="19"/>
        <v>大专</v>
      </c>
    </row>
    <row r="232" customHeight="1" spans="1:6">
      <c r="A232" s="4">
        <v>230</v>
      </c>
      <c r="B232" s="4" t="str">
        <f>"215220190823130350131149"</f>
        <v>215220190823130350131149</v>
      </c>
      <c r="C232" s="4" t="str">
        <f>"张海侠"</f>
        <v>张海侠</v>
      </c>
      <c r="D232" s="4" t="str">
        <f t="shared" si="17"/>
        <v>女</v>
      </c>
      <c r="E232" s="5" t="str">
        <f>"1988-10-10"</f>
        <v>1988-10-10</v>
      </c>
      <c r="F232" s="4" t="str">
        <f t="shared" si="19"/>
        <v>大专</v>
      </c>
    </row>
    <row r="233" customHeight="1" spans="1:6">
      <c r="A233" s="4">
        <v>231</v>
      </c>
      <c r="B233" s="4" t="str">
        <f>"215220190823130948131164"</f>
        <v>215220190823130948131164</v>
      </c>
      <c r="C233" s="4" t="str">
        <f>"陈兴丁"</f>
        <v>陈兴丁</v>
      </c>
      <c r="D233" s="4" t="str">
        <f t="shared" si="17"/>
        <v>女</v>
      </c>
      <c r="E233" s="5" t="str">
        <f>"1988-04-28"</f>
        <v>1988-04-28</v>
      </c>
      <c r="F233" s="4" t="str">
        <f t="shared" si="19"/>
        <v>大专</v>
      </c>
    </row>
    <row r="234" customHeight="1" spans="1:6">
      <c r="A234" s="4">
        <v>232</v>
      </c>
      <c r="B234" s="4" t="str">
        <f>"215220190823131151131172"</f>
        <v>215220190823131151131172</v>
      </c>
      <c r="C234" s="4" t="str">
        <f>"莫品晶"</f>
        <v>莫品晶</v>
      </c>
      <c r="D234" s="4" t="str">
        <f t="shared" si="17"/>
        <v>女</v>
      </c>
      <c r="E234" s="5" t="str">
        <f>"1987-02-13"</f>
        <v>1987-02-13</v>
      </c>
      <c r="F234" s="4" t="str">
        <f t="shared" si="19"/>
        <v>大专</v>
      </c>
    </row>
    <row r="235" customHeight="1" spans="1:6">
      <c r="A235" s="4">
        <v>233</v>
      </c>
      <c r="B235" s="4" t="str">
        <f>"215220190823131448131189"</f>
        <v>215220190823131448131189</v>
      </c>
      <c r="C235" s="4" t="str">
        <f>"李芳丽"</f>
        <v>李芳丽</v>
      </c>
      <c r="D235" s="4" t="str">
        <f t="shared" si="17"/>
        <v>女</v>
      </c>
      <c r="E235" s="5" t="str">
        <f>"1991-04-11"</f>
        <v>1991-04-11</v>
      </c>
      <c r="F235" s="4" t="str">
        <f t="shared" si="19"/>
        <v>大专</v>
      </c>
    </row>
    <row r="236" customHeight="1" spans="1:6">
      <c r="A236" s="4">
        <v>234</v>
      </c>
      <c r="B236" s="4" t="str">
        <f>"215220190823132600131219"</f>
        <v>215220190823132600131219</v>
      </c>
      <c r="C236" s="4" t="str">
        <f>"唐淑娴"</f>
        <v>唐淑娴</v>
      </c>
      <c r="D236" s="4" t="str">
        <f t="shared" si="17"/>
        <v>女</v>
      </c>
      <c r="E236" s="5" t="str">
        <f>"1995-06-12"</f>
        <v>1995-06-12</v>
      </c>
      <c r="F236" s="4" t="str">
        <f t="shared" si="19"/>
        <v>大专</v>
      </c>
    </row>
    <row r="237" customHeight="1" spans="1:6">
      <c r="A237" s="4">
        <v>235</v>
      </c>
      <c r="B237" s="4" t="str">
        <f>"215220190823132755131223"</f>
        <v>215220190823132755131223</v>
      </c>
      <c r="C237" s="4" t="str">
        <f>"王玉"</f>
        <v>王玉</v>
      </c>
      <c r="D237" s="4" t="str">
        <f t="shared" si="17"/>
        <v>女</v>
      </c>
      <c r="E237" s="5" t="str">
        <f>"1992-10-07"</f>
        <v>1992-10-07</v>
      </c>
      <c r="F237" s="4" t="str">
        <f t="shared" si="19"/>
        <v>大专</v>
      </c>
    </row>
    <row r="238" customHeight="1" spans="1:6">
      <c r="A238" s="4">
        <v>236</v>
      </c>
      <c r="B238" s="4" t="str">
        <f>"215220190823133002131230"</f>
        <v>215220190823133002131230</v>
      </c>
      <c r="C238" s="4" t="str">
        <f>"黄小云"</f>
        <v>黄小云</v>
      </c>
      <c r="D238" s="4" t="str">
        <f t="shared" si="17"/>
        <v>女</v>
      </c>
      <c r="E238" s="5" t="str">
        <f>"1993-12-28"</f>
        <v>1993-12-28</v>
      </c>
      <c r="F238" s="4" t="str">
        <f t="shared" si="19"/>
        <v>大专</v>
      </c>
    </row>
    <row r="239" customHeight="1" spans="1:6">
      <c r="A239" s="4">
        <v>237</v>
      </c>
      <c r="B239" s="4" t="str">
        <f>"215220190823133129131233"</f>
        <v>215220190823133129131233</v>
      </c>
      <c r="C239" s="4" t="str">
        <f>"李瑜"</f>
        <v>李瑜</v>
      </c>
      <c r="D239" s="4" t="str">
        <f t="shared" si="17"/>
        <v>女</v>
      </c>
      <c r="E239" s="5" t="str">
        <f>"1987-11-29"</f>
        <v>1987-11-29</v>
      </c>
      <c r="F239" s="4" t="str">
        <f t="shared" si="19"/>
        <v>大专</v>
      </c>
    </row>
    <row r="240" customHeight="1" spans="1:6">
      <c r="A240" s="4">
        <v>238</v>
      </c>
      <c r="B240" s="4" t="str">
        <f>"215220190823133544131244"</f>
        <v>215220190823133544131244</v>
      </c>
      <c r="C240" s="4" t="str">
        <f>"符逢梅"</f>
        <v>符逢梅</v>
      </c>
      <c r="D240" s="4" t="str">
        <f t="shared" si="17"/>
        <v>女</v>
      </c>
      <c r="E240" s="5" t="str">
        <f>"1997-02-02"</f>
        <v>1997-02-02</v>
      </c>
      <c r="F240" s="4" t="str">
        <f t="shared" si="19"/>
        <v>大专</v>
      </c>
    </row>
    <row r="241" customHeight="1" spans="1:6">
      <c r="A241" s="4">
        <v>239</v>
      </c>
      <c r="B241" s="4" t="str">
        <f>"215220190823133720131247"</f>
        <v>215220190823133720131247</v>
      </c>
      <c r="C241" s="4" t="str">
        <f>"莫友君"</f>
        <v>莫友君</v>
      </c>
      <c r="D241" s="4" t="str">
        <f t="shared" si="17"/>
        <v>女</v>
      </c>
      <c r="E241" s="5" t="str">
        <f>"1994-12-07"</f>
        <v>1994-12-07</v>
      </c>
      <c r="F241" s="4" t="str">
        <f t="shared" si="19"/>
        <v>大专</v>
      </c>
    </row>
    <row r="242" customHeight="1" spans="1:6">
      <c r="A242" s="4">
        <v>240</v>
      </c>
      <c r="B242" s="4" t="str">
        <f>"215220190823133759131250"</f>
        <v>215220190823133759131250</v>
      </c>
      <c r="C242" s="4" t="str">
        <f>"余海燕"</f>
        <v>余海燕</v>
      </c>
      <c r="D242" s="4" t="str">
        <f t="shared" si="17"/>
        <v>女</v>
      </c>
      <c r="E242" s="5" t="str">
        <f>"1996-03-08"</f>
        <v>1996-03-08</v>
      </c>
      <c r="F242" s="4" t="str">
        <f t="shared" si="19"/>
        <v>大专</v>
      </c>
    </row>
    <row r="243" customHeight="1" spans="1:6">
      <c r="A243" s="4">
        <v>241</v>
      </c>
      <c r="B243" s="4" t="str">
        <f>"215220190823135003131282"</f>
        <v>215220190823135003131282</v>
      </c>
      <c r="C243" s="4" t="str">
        <f>"张翆英"</f>
        <v>张翆英</v>
      </c>
      <c r="D243" s="4" t="str">
        <f t="shared" si="17"/>
        <v>女</v>
      </c>
      <c r="E243" s="5" t="str">
        <f>"1995-12-09"</f>
        <v>1995-12-09</v>
      </c>
      <c r="F243" s="4" t="str">
        <f t="shared" si="19"/>
        <v>大专</v>
      </c>
    </row>
    <row r="244" customHeight="1" spans="1:6">
      <c r="A244" s="4">
        <v>242</v>
      </c>
      <c r="B244" s="4" t="str">
        <f>"215220190823135015131283"</f>
        <v>215220190823135015131283</v>
      </c>
      <c r="C244" s="4" t="str">
        <f>"陈香玲"</f>
        <v>陈香玲</v>
      </c>
      <c r="D244" s="4" t="str">
        <f t="shared" si="17"/>
        <v>女</v>
      </c>
      <c r="E244" s="5" t="str">
        <f>"1989-03-20"</f>
        <v>1989-03-20</v>
      </c>
      <c r="F244" s="4" t="str">
        <f t="shared" si="19"/>
        <v>大专</v>
      </c>
    </row>
    <row r="245" customHeight="1" spans="1:6">
      <c r="A245" s="4">
        <v>243</v>
      </c>
      <c r="B245" s="4" t="str">
        <f>"215220190823135243131289"</f>
        <v>215220190823135243131289</v>
      </c>
      <c r="C245" s="4" t="str">
        <f>"曾飘"</f>
        <v>曾飘</v>
      </c>
      <c r="D245" s="4" t="str">
        <f t="shared" si="17"/>
        <v>女</v>
      </c>
      <c r="E245" s="5" t="str">
        <f>"1995-03-24"</f>
        <v>1995-03-24</v>
      </c>
      <c r="F245" s="4" t="str">
        <f t="shared" si="19"/>
        <v>大专</v>
      </c>
    </row>
    <row r="246" customHeight="1" spans="1:6">
      <c r="A246" s="4">
        <v>244</v>
      </c>
      <c r="B246" s="4" t="str">
        <f>"215220190823135553131301"</f>
        <v>215220190823135553131301</v>
      </c>
      <c r="C246" s="4" t="str">
        <f>"陈燕玲"</f>
        <v>陈燕玲</v>
      </c>
      <c r="D246" s="4" t="str">
        <f t="shared" si="17"/>
        <v>女</v>
      </c>
      <c r="E246" s="5" t="str">
        <f>"1993-06-11"</f>
        <v>1993-06-11</v>
      </c>
      <c r="F246" s="4" t="str">
        <f t="shared" si="19"/>
        <v>大专</v>
      </c>
    </row>
    <row r="247" customHeight="1" spans="1:6">
      <c r="A247" s="4">
        <v>245</v>
      </c>
      <c r="B247" s="4" t="str">
        <f>"215220190823140130131310"</f>
        <v>215220190823140130131310</v>
      </c>
      <c r="C247" s="4" t="str">
        <f>"朱梦清"</f>
        <v>朱梦清</v>
      </c>
      <c r="D247" s="4" t="str">
        <f t="shared" si="17"/>
        <v>女</v>
      </c>
      <c r="E247" s="5" t="str">
        <f>"1991-10-18"</f>
        <v>1991-10-18</v>
      </c>
      <c r="F247" s="4" t="str">
        <f t="shared" si="19"/>
        <v>大专</v>
      </c>
    </row>
    <row r="248" customHeight="1" spans="1:6">
      <c r="A248" s="4">
        <v>246</v>
      </c>
      <c r="B248" s="4" t="str">
        <f>"215220190823140556131322"</f>
        <v>215220190823140556131322</v>
      </c>
      <c r="C248" s="4" t="str">
        <f>"金玉荣"</f>
        <v>金玉荣</v>
      </c>
      <c r="D248" s="4" t="str">
        <f t="shared" si="17"/>
        <v>女</v>
      </c>
      <c r="E248" s="5" t="str">
        <f>"1995-11-15"</f>
        <v>1995-11-15</v>
      </c>
      <c r="F248" s="4" t="str">
        <f t="shared" si="19"/>
        <v>大专</v>
      </c>
    </row>
    <row r="249" customHeight="1" spans="1:6">
      <c r="A249" s="4">
        <v>247</v>
      </c>
      <c r="B249" s="4" t="str">
        <f>"215220190823140610131324"</f>
        <v>215220190823140610131324</v>
      </c>
      <c r="C249" s="4" t="str">
        <f>"林娇妹"</f>
        <v>林娇妹</v>
      </c>
      <c r="D249" s="4" t="str">
        <f t="shared" si="17"/>
        <v>女</v>
      </c>
      <c r="E249" s="5" t="str">
        <f>"1994-06-05"</f>
        <v>1994-06-05</v>
      </c>
      <c r="F249" s="4" t="str">
        <f t="shared" si="19"/>
        <v>大专</v>
      </c>
    </row>
    <row r="250" customHeight="1" spans="1:6">
      <c r="A250" s="4">
        <v>248</v>
      </c>
      <c r="B250" s="4" t="str">
        <f>"215220190823140630131326"</f>
        <v>215220190823140630131326</v>
      </c>
      <c r="C250" s="4" t="str">
        <f>"郭博月"</f>
        <v>郭博月</v>
      </c>
      <c r="D250" s="4" t="str">
        <f t="shared" si="17"/>
        <v>女</v>
      </c>
      <c r="E250" s="5" t="str">
        <f>"1992-08-03"</f>
        <v>1992-08-03</v>
      </c>
      <c r="F250" s="4" t="str">
        <f t="shared" si="19"/>
        <v>大专</v>
      </c>
    </row>
    <row r="251" customHeight="1" spans="1:6">
      <c r="A251" s="4">
        <v>249</v>
      </c>
      <c r="B251" s="4" t="str">
        <f>"215220190823141258131343"</f>
        <v>215220190823141258131343</v>
      </c>
      <c r="C251" s="4" t="str">
        <f>"陈泰茜"</f>
        <v>陈泰茜</v>
      </c>
      <c r="D251" s="4" t="str">
        <f t="shared" si="17"/>
        <v>女</v>
      </c>
      <c r="E251" s="5" t="str">
        <f>"1992-04-02"</f>
        <v>1992-04-02</v>
      </c>
      <c r="F251" s="4" t="str">
        <f>"本科"</f>
        <v>本科</v>
      </c>
    </row>
    <row r="252" customHeight="1" spans="1:6">
      <c r="A252" s="4">
        <v>250</v>
      </c>
      <c r="B252" s="4" t="str">
        <f>"215220190823141401131344"</f>
        <v>215220190823141401131344</v>
      </c>
      <c r="C252" s="4" t="str">
        <f>"文秋香"</f>
        <v>文秋香</v>
      </c>
      <c r="D252" s="4" t="str">
        <f t="shared" si="17"/>
        <v>女</v>
      </c>
      <c r="E252" s="5" t="str">
        <f>"1990-02-03"</f>
        <v>1990-02-03</v>
      </c>
      <c r="F252" s="4" t="str">
        <f t="shared" ref="F252:F271" si="20">"大专"</f>
        <v>大专</v>
      </c>
    </row>
    <row r="253" customHeight="1" spans="1:6">
      <c r="A253" s="4">
        <v>251</v>
      </c>
      <c r="B253" s="4" t="str">
        <f>"215220190823141610131350"</f>
        <v>215220190823141610131350</v>
      </c>
      <c r="C253" s="4" t="str">
        <f>"蔡秋亭"</f>
        <v>蔡秋亭</v>
      </c>
      <c r="D253" s="4" t="str">
        <f t="shared" si="17"/>
        <v>女</v>
      </c>
      <c r="E253" s="5" t="str">
        <f>"1989-03-15"</f>
        <v>1989-03-15</v>
      </c>
      <c r="F253" s="4" t="str">
        <f t="shared" si="20"/>
        <v>大专</v>
      </c>
    </row>
    <row r="254" customHeight="1" spans="1:6">
      <c r="A254" s="4">
        <v>252</v>
      </c>
      <c r="B254" s="4" t="str">
        <f>"215220190823142041131360"</f>
        <v>215220190823142041131360</v>
      </c>
      <c r="C254" s="4" t="str">
        <f>"张丹"</f>
        <v>张丹</v>
      </c>
      <c r="D254" s="4" t="str">
        <f t="shared" si="17"/>
        <v>女</v>
      </c>
      <c r="E254" s="5" t="str">
        <f>"1991-08-19"</f>
        <v>1991-08-19</v>
      </c>
      <c r="F254" s="4" t="str">
        <f t="shared" si="20"/>
        <v>大专</v>
      </c>
    </row>
    <row r="255" customHeight="1" spans="1:6">
      <c r="A255" s="4">
        <v>253</v>
      </c>
      <c r="B255" s="4" t="str">
        <f>"215220190823142147131365"</f>
        <v>215220190823142147131365</v>
      </c>
      <c r="C255" s="4" t="str">
        <f>"李建丹"</f>
        <v>李建丹</v>
      </c>
      <c r="D255" s="4" t="str">
        <f t="shared" si="17"/>
        <v>女</v>
      </c>
      <c r="E255" s="5" t="str">
        <f>"1995-02-27"</f>
        <v>1995-02-27</v>
      </c>
      <c r="F255" s="4" t="str">
        <f t="shared" si="20"/>
        <v>大专</v>
      </c>
    </row>
    <row r="256" customHeight="1" spans="1:6">
      <c r="A256" s="4">
        <v>254</v>
      </c>
      <c r="B256" s="4" t="str">
        <f>"215220190823143739131405"</f>
        <v>215220190823143739131405</v>
      </c>
      <c r="C256" s="4" t="str">
        <f>"陈怡君"</f>
        <v>陈怡君</v>
      </c>
      <c r="D256" s="4" t="str">
        <f t="shared" si="17"/>
        <v>女</v>
      </c>
      <c r="E256" s="5" t="str">
        <f>"1995-04-28"</f>
        <v>1995-04-28</v>
      </c>
      <c r="F256" s="4" t="str">
        <f t="shared" si="20"/>
        <v>大专</v>
      </c>
    </row>
    <row r="257" customHeight="1" spans="1:6">
      <c r="A257" s="4">
        <v>255</v>
      </c>
      <c r="B257" s="4" t="str">
        <f>"215220190823144958131431"</f>
        <v>215220190823144958131431</v>
      </c>
      <c r="C257" s="4" t="str">
        <f>"曾玲"</f>
        <v>曾玲</v>
      </c>
      <c r="D257" s="4" t="str">
        <f t="shared" ref="D257:D260" si="21">"女"</f>
        <v>女</v>
      </c>
      <c r="E257" s="5" t="str">
        <f>"1992-01-07"</f>
        <v>1992-01-07</v>
      </c>
      <c r="F257" s="4" t="str">
        <f t="shared" si="20"/>
        <v>大专</v>
      </c>
    </row>
    <row r="258" customHeight="1" spans="1:6">
      <c r="A258" s="4">
        <v>256</v>
      </c>
      <c r="B258" s="4" t="str">
        <f>"215220190823150006131466"</f>
        <v>215220190823150006131466</v>
      </c>
      <c r="C258" s="4" t="str">
        <f>"王必芳"</f>
        <v>王必芳</v>
      </c>
      <c r="D258" s="4" t="str">
        <f t="shared" si="21"/>
        <v>女</v>
      </c>
      <c r="E258" s="5" t="str">
        <f>"1991-04-17"</f>
        <v>1991-04-17</v>
      </c>
      <c r="F258" s="4" t="str">
        <f t="shared" si="20"/>
        <v>大专</v>
      </c>
    </row>
    <row r="259" customHeight="1" spans="1:6">
      <c r="A259" s="4">
        <v>257</v>
      </c>
      <c r="B259" s="4" t="str">
        <f>"215220190823150450131485"</f>
        <v>215220190823150450131485</v>
      </c>
      <c r="C259" s="4" t="str">
        <f>"符夏"</f>
        <v>符夏</v>
      </c>
      <c r="D259" s="4" t="str">
        <f t="shared" si="21"/>
        <v>女</v>
      </c>
      <c r="E259" s="5" t="str">
        <f>"1997-05-02"</f>
        <v>1997-05-02</v>
      </c>
      <c r="F259" s="4" t="str">
        <f t="shared" si="20"/>
        <v>大专</v>
      </c>
    </row>
    <row r="260" customHeight="1" spans="1:6">
      <c r="A260" s="4">
        <v>258</v>
      </c>
      <c r="B260" s="4" t="str">
        <f>"215220190823150915131499"</f>
        <v>215220190823150915131499</v>
      </c>
      <c r="C260" s="4" t="str">
        <f>"章方"</f>
        <v>章方</v>
      </c>
      <c r="D260" s="4" t="str">
        <f t="shared" si="21"/>
        <v>女</v>
      </c>
      <c r="E260" s="5" t="str">
        <f>"1991-10-15"</f>
        <v>1991-10-15</v>
      </c>
      <c r="F260" s="4" t="str">
        <f t="shared" si="20"/>
        <v>大专</v>
      </c>
    </row>
    <row r="261" customHeight="1" spans="1:6">
      <c r="A261" s="4">
        <v>259</v>
      </c>
      <c r="B261" s="4" t="str">
        <f>"215220190823151204131509"</f>
        <v>215220190823151204131509</v>
      </c>
      <c r="C261" s="4" t="str">
        <f>"王昌龙"</f>
        <v>王昌龙</v>
      </c>
      <c r="D261" s="4" t="str">
        <f>"男"</f>
        <v>男</v>
      </c>
      <c r="E261" s="5" t="str">
        <f>"1985-05-03"</f>
        <v>1985-05-03</v>
      </c>
      <c r="F261" s="4" t="str">
        <f t="shared" si="20"/>
        <v>大专</v>
      </c>
    </row>
    <row r="262" customHeight="1" spans="1:6">
      <c r="A262" s="4">
        <v>260</v>
      </c>
      <c r="B262" s="4" t="str">
        <f>"215220190823151443131521"</f>
        <v>215220190823151443131521</v>
      </c>
      <c r="C262" s="4" t="str">
        <f>"文婉虹"</f>
        <v>文婉虹</v>
      </c>
      <c r="D262" s="4" t="str">
        <f t="shared" ref="D262:D284" si="22">"女"</f>
        <v>女</v>
      </c>
      <c r="E262" s="5" t="str">
        <f>"1996-05-20"</f>
        <v>1996-05-20</v>
      </c>
      <c r="F262" s="4" t="str">
        <f t="shared" si="20"/>
        <v>大专</v>
      </c>
    </row>
    <row r="263" customHeight="1" spans="1:6">
      <c r="A263" s="4">
        <v>261</v>
      </c>
      <c r="B263" s="4" t="str">
        <f>"215220190823151556131525"</f>
        <v>215220190823151556131525</v>
      </c>
      <c r="C263" s="4" t="str">
        <f>"潘丽"</f>
        <v>潘丽</v>
      </c>
      <c r="D263" s="4" t="str">
        <f t="shared" si="22"/>
        <v>女</v>
      </c>
      <c r="E263" s="5" t="str">
        <f>"1990-03-07"</f>
        <v>1990-03-07</v>
      </c>
      <c r="F263" s="4" t="str">
        <f t="shared" si="20"/>
        <v>大专</v>
      </c>
    </row>
    <row r="264" customHeight="1" spans="1:6">
      <c r="A264" s="4">
        <v>262</v>
      </c>
      <c r="B264" s="4" t="str">
        <f>"215220190823152020131537"</f>
        <v>215220190823152020131537</v>
      </c>
      <c r="C264" s="4" t="str">
        <f>"陈少娟"</f>
        <v>陈少娟</v>
      </c>
      <c r="D264" s="4" t="str">
        <f t="shared" si="22"/>
        <v>女</v>
      </c>
      <c r="E264" s="5" t="str">
        <f>"1987-09-01"</f>
        <v>1987-09-01</v>
      </c>
      <c r="F264" s="4" t="str">
        <f t="shared" si="20"/>
        <v>大专</v>
      </c>
    </row>
    <row r="265" customHeight="1" spans="1:6">
      <c r="A265" s="4">
        <v>263</v>
      </c>
      <c r="B265" s="4" t="str">
        <f>"215220190823152721131551"</f>
        <v>215220190823152721131551</v>
      </c>
      <c r="C265" s="4" t="str">
        <f>"张小旖"</f>
        <v>张小旖</v>
      </c>
      <c r="D265" s="4" t="str">
        <f t="shared" si="22"/>
        <v>女</v>
      </c>
      <c r="E265" s="5" t="str">
        <f>"1989-09-19"</f>
        <v>1989-09-19</v>
      </c>
      <c r="F265" s="4" t="str">
        <f t="shared" si="20"/>
        <v>大专</v>
      </c>
    </row>
    <row r="266" customHeight="1" spans="1:6">
      <c r="A266" s="4">
        <v>264</v>
      </c>
      <c r="B266" s="4" t="str">
        <f>"215220190823152840131559"</f>
        <v>215220190823152840131559</v>
      </c>
      <c r="C266" s="4" t="str">
        <f>" 周媚"</f>
        <v> 周媚</v>
      </c>
      <c r="D266" s="4" t="str">
        <f t="shared" si="22"/>
        <v>女</v>
      </c>
      <c r="E266" s="5" t="str">
        <f>"1990-09-17"</f>
        <v>1990-09-17</v>
      </c>
      <c r="F266" s="4" t="str">
        <f t="shared" si="20"/>
        <v>大专</v>
      </c>
    </row>
    <row r="267" customHeight="1" spans="1:6">
      <c r="A267" s="4">
        <v>265</v>
      </c>
      <c r="B267" s="4" t="str">
        <f>"215220190823152844131560"</f>
        <v>215220190823152844131560</v>
      </c>
      <c r="C267" s="4" t="str">
        <f>"王娜"</f>
        <v>王娜</v>
      </c>
      <c r="D267" s="4" t="str">
        <f t="shared" si="22"/>
        <v>女</v>
      </c>
      <c r="E267" s="5" t="str">
        <f>"1991-05-20"</f>
        <v>1991-05-20</v>
      </c>
      <c r="F267" s="4" t="str">
        <f t="shared" si="20"/>
        <v>大专</v>
      </c>
    </row>
    <row r="268" customHeight="1" spans="1:6">
      <c r="A268" s="4">
        <v>266</v>
      </c>
      <c r="B268" s="4" t="str">
        <f>"215220190823152918131562"</f>
        <v>215220190823152918131562</v>
      </c>
      <c r="C268" s="4" t="str">
        <f>"陈小云"</f>
        <v>陈小云</v>
      </c>
      <c r="D268" s="4" t="str">
        <f t="shared" si="22"/>
        <v>女</v>
      </c>
      <c r="E268" s="5" t="str">
        <f>"1998-05-06"</f>
        <v>1998-05-06</v>
      </c>
      <c r="F268" s="4" t="str">
        <f t="shared" si="20"/>
        <v>大专</v>
      </c>
    </row>
    <row r="269" customHeight="1" spans="1:6">
      <c r="A269" s="4">
        <v>267</v>
      </c>
      <c r="B269" s="4" t="str">
        <f>"215220190823153122131568"</f>
        <v>215220190823153122131568</v>
      </c>
      <c r="C269" s="4" t="str">
        <f>"王晓丽"</f>
        <v>王晓丽</v>
      </c>
      <c r="D269" s="4" t="str">
        <f t="shared" si="22"/>
        <v>女</v>
      </c>
      <c r="E269" s="5" t="str">
        <f>"1996-02-06"</f>
        <v>1996-02-06</v>
      </c>
      <c r="F269" s="4" t="str">
        <f t="shared" si="20"/>
        <v>大专</v>
      </c>
    </row>
    <row r="270" customHeight="1" spans="1:6">
      <c r="A270" s="4">
        <v>268</v>
      </c>
      <c r="B270" s="4" t="str">
        <f>"215220190823153633131586"</f>
        <v>215220190823153633131586</v>
      </c>
      <c r="C270" s="4" t="str">
        <f>"李淑娜"</f>
        <v>李淑娜</v>
      </c>
      <c r="D270" s="4" t="str">
        <f t="shared" si="22"/>
        <v>女</v>
      </c>
      <c r="E270" s="5" t="str">
        <f>"1989-01-25"</f>
        <v>1989-01-25</v>
      </c>
      <c r="F270" s="4" t="str">
        <f t="shared" si="20"/>
        <v>大专</v>
      </c>
    </row>
    <row r="271" customHeight="1" spans="1:6">
      <c r="A271" s="4">
        <v>269</v>
      </c>
      <c r="B271" s="4" t="str">
        <f>"215220190823153717131588"</f>
        <v>215220190823153717131588</v>
      </c>
      <c r="C271" s="4" t="str">
        <f>"邢丽满"</f>
        <v>邢丽满</v>
      </c>
      <c r="D271" s="4" t="str">
        <f t="shared" si="22"/>
        <v>女</v>
      </c>
      <c r="E271" s="5" t="str">
        <f>"1996-07-09"</f>
        <v>1996-07-09</v>
      </c>
      <c r="F271" s="4" t="str">
        <f t="shared" si="20"/>
        <v>大专</v>
      </c>
    </row>
    <row r="272" customHeight="1" spans="1:6">
      <c r="A272" s="4">
        <v>270</v>
      </c>
      <c r="B272" s="4" t="str">
        <f>"215220190823153843131590"</f>
        <v>215220190823153843131590</v>
      </c>
      <c r="C272" s="4" t="str">
        <f>"李秋娣"</f>
        <v>李秋娣</v>
      </c>
      <c r="D272" s="4" t="str">
        <f t="shared" si="22"/>
        <v>女</v>
      </c>
      <c r="E272" s="5" t="str">
        <f>"1993-10-06"</f>
        <v>1993-10-06</v>
      </c>
      <c r="F272" s="4" t="str">
        <f t="shared" ref="F272:F274" si="23">"本科"</f>
        <v>本科</v>
      </c>
    </row>
    <row r="273" customHeight="1" spans="1:6">
      <c r="A273" s="4">
        <v>271</v>
      </c>
      <c r="B273" s="4" t="str">
        <f>"215220190823154122131594"</f>
        <v>215220190823154122131594</v>
      </c>
      <c r="C273" s="4" t="str">
        <f>"陈颖颖"</f>
        <v>陈颖颖</v>
      </c>
      <c r="D273" s="4" t="str">
        <f t="shared" si="22"/>
        <v>女</v>
      </c>
      <c r="E273" s="5" t="str">
        <f>"1991-11-12"</f>
        <v>1991-11-12</v>
      </c>
      <c r="F273" s="4" t="str">
        <f t="shared" si="23"/>
        <v>本科</v>
      </c>
    </row>
    <row r="274" customHeight="1" spans="1:6">
      <c r="A274" s="4">
        <v>272</v>
      </c>
      <c r="B274" s="4" t="str">
        <f>"215220190823154153131597"</f>
        <v>215220190823154153131597</v>
      </c>
      <c r="C274" s="4" t="str">
        <f>"王亚蕊"</f>
        <v>王亚蕊</v>
      </c>
      <c r="D274" s="4" t="str">
        <f t="shared" si="22"/>
        <v>女</v>
      </c>
      <c r="E274" s="5" t="str">
        <f>"1987-07-20"</f>
        <v>1987-07-20</v>
      </c>
      <c r="F274" s="4" t="str">
        <f t="shared" si="23"/>
        <v>本科</v>
      </c>
    </row>
    <row r="275" customHeight="1" spans="1:6">
      <c r="A275" s="4">
        <v>273</v>
      </c>
      <c r="B275" s="4" t="str">
        <f>"215220190823154200131598"</f>
        <v>215220190823154200131598</v>
      </c>
      <c r="C275" s="4" t="str">
        <f>"陈玉楠"</f>
        <v>陈玉楠</v>
      </c>
      <c r="D275" s="4" t="str">
        <f t="shared" si="22"/>
        <v>女</v>
      </c>
      <c r="E275" s="5" t="str">
        <f>"1993-08-20"</f>
        <v>1993-08-20</v>
      </c>
      <c r="F275" s="4" t="str">
        <f t="shared" ref="F275:F295" si="24">"大专"</f>
        <v>大专</v>
      </c>
    </row>
    <row r="276" customHeight="1" spans="1:6">
      <c r="A276" s="4">
        <v>274</v>
      </c>
      <c r="B276" s="4" t="str">
        <f>"215220190823154331131605"</f>
        <v>215220190823154331131605</v>
      </c>
      <c r="C276" s="4" t="str">
        <f>"林慧芳"</f>
        <v>林慧芳</v>
      </c>
      <c r="D276" s="4" t="str">
        <f t="shared" si="22"/>
        <v>女</v>
      </c>
      <c r="E276" s="5" t="str">
        <f>"1993-08-17"</f>
        <v>1993-08-17</v>
      </c>
      <c r="F276" s="4" t="str">
        <f>"本科"</f>
        <v>本科</v>
      </c>
    </row>
    <row r="277" customHeight="1" spans="1:6">
      <c r="A277" s="4">
        <v>275</v>
      </c>
      <c r="B277" s="4" t="str">
        <f>"215220190823155546131645"</f>
        <v>215220190823155546131645</v>
      </c>
      <c r="C277" s="4" t="str">
        <f>"刘善慧"</f>
        <v>刘善慧</v>
      </c>
      <c r="D277" s="4" t="str">
        <f t="shared" si="22"/>
        <v>女</v>
      </c>
      <c r="E277" s="5" t="str">
        <f>"1991-10-29"</f>
        <v>1991-10-29</v>
      </c>
      <c r="F277" s="4" t="str">
        <f t="shared" si="24"/>
        <v>大专</v>
      </c>
    </row>
    <row r="278" customHeight="1" spans="1:6">
      <c r="A278" s="4">
        <v>276</v>
      </c>
      <c r="B278" s="4" t="str">
        <f>"215220190823160140131660"</f>
        <v>215220190823160140131660</v>
      </c>
      <c r="C278" s="4" t="str">
        <f>"郑莹莹"</f>
        <v>郑莹莹</v>
      </c>
      <c r="D278" s="4" t="str">
        <f t="shared" si="22"/>
        <v>女</v>
      </c>
      <c r="E278" s="5" t="str">
        <f>"1994-08-06"</f>
        <v>1994-08-06</v>
      </c>
      <c r="F278" s="4" t="str">
        <f t="shared" si="24"/>
        <v>大专</v>
      </c>
    </row>
    <row r="279" customHeight="1" spans="1:6">
      <c r="A279" s="4">
        <v>277</v>
      </c>
      <c r="B279" s="4" t="str">
        <f>"215220190823160227131663"</f>
        <v>215220190823160227131663</v>
      </c>
      <c r="C279" s="4" t="str">
        <f>"彭颖"</f>
        <v>彭颖</v>
      </c>
      <c r="D279" s="4" t="str">
        <f t="shared" si="22"/>
        <v>女</v>
      </c>
      <c r="E279" s="5" t="str">
        <f>"1995-10-12"</f>
        <v>1995-10-12</v>
      </c>
      <c r="F279" s="4" t="str">
        <f t="shared" si="24"/>
        <v>大专</v>
      </c>
    </row>
    <row r="280" customHeight="1" spans="1:6">
      <c r="A280" s="4">
        <v>278</v>
      </c>
      <c r="B280" s="4" t="str">
        <f>"215220190823160335131667"</f>
        <v>215220190823160335131667</v>
      </c>
      <c r="C280" s="4" t="str">
        <f>"刘东尧"</f>
        <v>刘东尧</v>
      </c>
      <c r="D280" s="4" t="str">
        <f t="shared" si="22"/>
        <v>女</v>
      </c>
      <c r="E280" s="5" t="str">
        <f>"1991-01-13"</f>
        <v>1991-01-13</v>
      </c>
      <c r="F280" s="4" t="str">
        <f t="shared" si="24"/>
        <v>大专</v>
      </c>
    </row>
    <row r="281" customHeight="1" spans="1:6">
      <c r="A281" s="4">
        <v>279</v>
      </c>
      <c r="B281" s="4" t="str">
        <f>"215220190823161302131697"</f>
        <v>215220190823161302131697</v>
      </c>
      <c r="C281" s="4" t="str">
        <f>"许萧萧"</f>
        <v>许萧萧</v>
      </c>
      <c r="D281" s="4" t="str">
        <f t="shared" si="22"/>
        <v>女</v>
      </c>
      <c r="E281" s="5" t="str">
        <f>"1996-01-17"</f>
        <v>1996-01-17</v>
      </c>
      <c r="F281" s="4" t="str">
        <f t="shared" si="24"/>
        <v>大专</v>
      </c>
    </row>
    <row r="282" customHeight="1" spans="1:6">
      <c r="A282" s="4">
        <v>280</v>
      </c>
      <c r="B282" s="4" t="str">
        <f>"215220190823162011131716"</f>
        <v>215220190823162011131716</v>
      </c>
      <c r="C282" s="4" t="str">
        <f>"刘亚片"</f>
        <v>刘亚片</v>
      </c>
      <c r="D282" s="4" t="str">
        <f t="shared" si="22"/>
        <v>女</v>
      </c>
      <c r="E282" s="5" t="str">
        <f>"1993-09-18"</f>
        <v>1993-09-18</v>
      </c>
      <c r="F282" s="4" t="str">
        <f t="shared" si="24"/>
        <v>大专</v>
      </c>
    </row>
    <row r="283" customHeight="1" spans="1:6">
      <c r="A283" s="4">
        <v>281</v>
      </c>
      <c r="B283" s="4" t="str">
        <f>"215220190823162714131739"</f>
        <v>215220190823162714131739</v>
      </c>
      <c r="C283" s="4" t="str">
        <f>"王小烂"</f>
        <v>王小烂</v>
      </c>
      <c r="D283" s="4" t="str">
        <f t="shared" si="22"/>
        <v>女</v>
      </c>
      <c r="E283" s="5" t="str">
        <f>"1990-07-20"</f>
        <v>1990-07-20</v>
      </c>
      <c r="F283" s="4" t="str">
        <f t="shared" si="24"/>
        <v>大专</v>
      </c>
    </row>
    <row r="284" customHeight="1" spans="1:6">
      <c r="A284" s="4">
        <v>282</v>
      </c>
      <c r="B284" s="4" t="str">
        <f>"215220190823163348131756"</f>
        <v>215220190823163348131756</v>
      </c>
      <c r="C284" s="4" t="str">
        <f>"朱晓慧"</f>
        <v>朱晓慧</v>
      </c>
      <c r="D284" s="4" t="str">
        <f t="shared" si="22"/>
        <v>女</v>
      </c>
      <c r="E284" s="5" t="str">
        <f>"1996-02-02"</f>
        <v>1996-02-02</v>
      </c>
      <c r="F284" s="4" t="str">
        <f t="shared" si="24"/>
        <v>大专</v>
      </c>
    </row>
    <row r="285" customHeight="1" spans="1:6">
      <c r="A285" s="4">
        <v>283</v>
      </c>
      <c r="B285" s="4" t="str">
        <f>"215220190823163649131761"</f>
        <v>215220190823163649131761</v>
      </c>
      <c r="C285" s="4" t="str">
        <f>"钟海麟"</f>
        <v>钟海麟</v>
      </c>
      <c r="D285" s="4" t="str">
        <f>"男"</f>
        <v>男</v>
      </c>
      <c r="E285" s="5" t="str">
        <f>"1994-09-17"</f>
        <v>1994-09-17</v>
      </c>
      <c r="F285" s="4" t="str">
        <f t="shared" si="24"/>
        <v>大专</v>
      </c>
    </row>
    <row r="286" customHeight="1" spans="1:6">
      <c r="A286" s="4">
        <v>284</v>
      </c>
      <c r="B286" s="4" t="str">
        <f>"215220190823164909131784"</f>
        <v>215220190823164909131784</v>
      </c>
      <c r="C286" s="4" t="str">
        <f>"吉财丽"</f>
        <v>吉财丽</v>
      </c>
      <c r="D286" s="4" t="str">
        <f t="shared" ref="D286:D349" si="25">"女"</f>
        <v>女</v>
      </c>
      <c r="E286" s="5" t="str">
        <f>"1995-04-27"</f>
        <v>1995-04-27</v>
      </c>
      <c r="F286" s="4" t="str">
        <f t="shared" si="24"/>
        <v>大专</v>
      </c>
    </row>
    <row r="287" customHeight="1" spans="1:6">
      <c r="A287" s="4">
        <v>285</v>
      </c>
      <c r="B287" s="4" t="str">
        <f>"215220190823165331131794"</f>
        <v>215220190823165331131794</v>
      </c>
      <c r="C287" s="4" t="str">
        <f>"陈小妹"</f>
        <v>陈小妹</v>
      </c>
      <c r="D287" s="4" t="str">
        <f t="shared" si="25"/>
        <v>女</v>
      </c>
      <c r="E287" s="5" t="str">
        <f>"1987-04-05"</f>
        <v>1987-04-05</v>
      </c>
      <c r="F287" s="4" t="str">
        <f t="shared" si="24"/>
        <v>大专</v>
      </c>
    </row>
    <row r="288" customHeight="1" spans="1:6">
      <c r="A288" s="4">
        <v>286</v>
      </c>
      <c r="B288" s="4" t="str">
        <f>"215220190823165630131804"</f>
        <v>215220190823165630131804</v>
      </c>
      <c r="C288" s="4" t="str">
        <f>"杨和妍"</f>
        <v>杨和妍</v>
      </c>
      <c r="D288" s="4" t="str">
        <f t="shared" si="25"/>
        <v>女</v>
      </c>
      <c r="E288" s="5" t="str">
        <f>"1992-11-07"</f>
        <v>1992-11-07</v>
      </c>
      <c r="F288" s="4" t="str">
        <f t="shared" si="24"/>
        <v>大专</v>
      </c>
    </row>
    <row r="289" customHeight="1" spans="1:6">
      <c r="A289" s="4">
        <v>287</v>
      </c>
      <c r="B289" s="4" t="str">
        <f>"215220190823165851131812"</f>
        <v>215220190823165851131812</v>
      </c>
      <c r="C289" s="4" t="str">
        <f>"郑珍珍"</f>
        <v>郑珍珍</v>
      </c>
      <c r="D289" s="4" t="str">
        <f t="shared" si="25"/>
        <v>女</v>
      </c>
      <c r="E289" s="5" t="str">
        <f>"1998-07-28"</f>
        <v>1998-07-28</v>
      </c>
      <c r="F289" s="4" t="str">
        <f t="shared" si="24"/>
        <v>大专</v>
      </c>
    </row>
    <row r="290" customHeight="1" spans="1:6">
      <c r="A290" s="4">
        <v>288</v>
      </c>
      <c r="B290" s="4" t="str">
        <f>"215220190823171014131831"</f>
        <v>215220190823171014131831</v>
      </c>
      <c r="C290" s="4" t="str">
        <f>"郑孟程"</f>
        <v>郑孟程</v>
      </c>
      <c r="D290" s="4" t="str">
        <f t="shared" si="25"/>
        <v>女</v>
      </c>
      <c r="E290" s="5" t="str">
        <f>"1993-05-15"</f>
        <v>1993-05-15</v>
      </c>
      <c r="F290" s="4" t="str">
        <f t="shared" si="24"/>
        <v>大专</v>
      </c>
    </row>
    <row r="291" customHeight="1" spans="1:6">
      <c r="A291" s="4">
        <v>289</v>
      </c>
      <c r="B291" s="4" t="str">
        <f>"215220190823171550131843"</f>
        <v>215220190823171550131843</v>
      </c>
      <c r="C291" s="4" t="str">
        <f>"王文"</f>
        <v>王文</v>
      </c>
      <c r="D291" s="4" t="str">
        <f t="shared" si="25"/>
        <v>女</v>
      </c>
      <c r="E291" s="5" t="str">
        <f>"1987-03-16"</f>
        <v>1987-03-16</v>
      </c>
      <c r="F291" s="4" t="str">
        <f t="shared" si="24"/>
        <v>大专</v>
      </c>
    </row>
    <row r="292" customHeight="1" spans="1:6">
      <c r="A292" s="4">
        <v>290</v>
      </c>
      <c r="B292" s="4" t="str">
        <f>"215220190823171757131850"</f>
        <v>215220190823171757131850</v>
      </c>
      <c r="C292" s="4" t="str">
        <f>"邢丽燕"</f>
        <v>邢丽燕</v>
      </c>
      <c r="D292" s="4" t="str">
        <f t="shared" si="25"/>
        <v>女</v>
      </c>
      <c r="E292" s="5" t="str">
        <f>"1996-08-10"</f>
        <v>1996-08-10</v>
      </c>
      <c r="F292" s="4" t="str">
        <f t="shared" si="24"/>
        <v>大专</v>
      </c>
    </row>
    <row r="293" customHeight="1" spans="1:6">
      <c r="A293" s="4">
        <v>291</v>
      </c>
      <c r="B293" s="4" t="str">
        <f>"215220190823172121131854"</f>
        <v>215220190823172121131854</v>
      </c>
      <c r="C293" s="4" t="str">
        <f>"王海艺"</f>
        <v>王海艺</v>
      </c>
      <c r="D293" s="4" t="str">
        <f t="shared" si="25"/>
        <v>女</v>
      </c>
      <c r="E293" s="5" t="str">
        <f>"1994-05-24"</f>
        <v>1994-05-24</v>
      </c>
      <c r="F293" s="4" t="str">
        <f t="shared" si="24"/>
        <v>大专</v>
      </c>
    </row>
    <row r="294" customHeight="1" spans="1:6">
      <c r="A294" s="4">
        <v>292</v>
      </c>
      <c r="B294" s="4" t="str">
        <f>"215220190823173615131874"</f>
        <v>215220190823173615131874</v>
      </c>
      <c r="C294" s="4" t="str">
        <f>"侯圆圆"</f>
        <v>侯圆圆</v>
      </c>
      <c r="D294" s="4" t="str">
        <f t="shared" si="25"/>
        <v>女</v>
      </c>
      <c r="E294" s="5" t="str">
        <f>"1995-10-09"</f>
        <v>1995-10-09</v>
      </c>
      <c r="F294" s="4" t="str">
        <f t="shared" si="24"/>
        <v>大专</v>
      </c>
    </row>
    <row r="295" customHeight="1" spans="1:6">
      <c r="A295" s="4">
        <v>293</v>
      </c>
      <c r="B295" s="4" t="str">
        <f>"215220190823173814131877"</f>
        <v>215220190823173814131877</v>
      </c>
      <c r="C295" s="4" t="str">
        <f>"王长茹"</f>
        <v>王长茹</v>
      </c>
      <c r="D295" s="4" t="str">
        <f t="shared" si="25"/>
        <v>女</v>
      </c>
      <c r="E295" s="5" t="str">
        <f>"1992-08-10"</f>
        <v>1992-08-10</v>
      </c>
      <c r="F295" s="4" t="str">
        <f t="shared" si="24"/>
        <v>大专</v>
      </c>
    </row>
    <row r="296" customHeight="1" spans="1:6">
      <c r="A296" s="4">
        <v>294</v>
      </c>
      <c r="B296" s="4" t="str">
        <f>"215220190823174103131881"</f>
        <v>215220190823174103131881</v>
      </c>
      <c r="C296" s="4" t="str">
        <f>"文瞧"</f>
        <v>文瞧</v>
      </c>
      <c r="D296" s="4" t="str">
        <f t="shared" si="25"/>
        <v>女</v>
      </c>
      <c r="E296" s="5" t="str">
        <f>"1997-07-19"</f>
        <v>1997-07-19</v>
      </c>
      <c r="F296" s="4" t="str">
        <f t="shared" ref="F296:F301" si="26">"本科"</f>
        <v>本科</v>
      </c>
    </row>
    <row r="297" customHeight="1" spans="1:6">
      <c r="A297" s="4">
        <v>295</v>
      </c>
      <c r="B297" s="4" t="str">
        <f>"215220190823174108131882"</f>
        <v>215220190823174108131882</v>
      </c>
      <c r="C297" s="4" t="str">
        <f>"刘丽娜"</f>
        <v>刘丽娜</v>
      </c>
      <c r="D297" s="4" t="str">
        <f t="shared" si="25"/>
        <v>女</v>
      </c>
      <c r="E297" s="5" t="str">
        <f>"1990-01-28"</f>
        <v>1990-01-28</v>
      </c>
      <c r="F297" s="4" t="str">
        <f t="shared" ref="F297:F300" si="27">"大专"</f>
        <v>大专</v>
      </c>
    </row>
    <row r="298" customHeight="1" spans="1:6">
      <c r="A298" s="4">
        <v>296</v>
      </c>
      <c r="B298" s="4" t="str">
        <f>"215220190823175410131898"</f>
        <v>215220190823175410131898</v>
      </c>
      <c r="C298" s="4" t="str">
        <f>"李晓莹"</f>
        <v>李晓莹</v>
      </c>
      <c r="D298" s="4" t="str">
        <f t="shared" si="25"/>
        <v>女</v>
      </c>
      <c r="E298" s="5" t="str">
        <f>"1997-11-03"</f>
        <v>1997-11-03</v>
      </c>
      <c r="F298" s="4" t="str">
        <f t="shared" si="27"/>
        <v>大专</v>
      </c>
    </row>
    <row r="299" customHeight="1" spans="1:6">
      <c r="A299" s="4">
        <v>297</v>
      </c>
      <c r="B299" s="4" t="str">
        <f>"215220190823175439131900"</f>
        <v>215220190823175439131900</v>
      </c>
      <c r="C299" s="4" t="str">
        <f>"陈晓乐"</f>
        <v>陈晓乐</v>
      </c>
      <c r="D299" s="4" t="str">
        <f t="shared" si="25"/>
        <v>女</v>
      </c>
      <c r="E299" s="5" t="str">
        <f>"1995-02-16"</f>
        <v>1995-02-16</v>
      </c>
      <c r="F299" s="4" t="str">
        <f t="shared" si="26"/>
        <v>本科</v>
      </c>
    </row>
    <row r="300" customHeight="1" spans="1:6">
      <c r="A300" s="4">
        <v>298</v>
      </c>
      <c r="B300" s="4" t="str">
        <f>"215220190823180506131908"</f>
        <v>215220190823180506131908</v>
      </c>
      <c r="C300" s="4" t="str">
        <f>"唐芊"</f>
        <v>唐芊</v>
      </c>
      <c r="D300" s="4" t="str">
        <f t="shared" si="25"/>
        <v>女</v>
      </c>
      <c r="E300" s="5" t="str">
        <f>"1995-02-12"</f>
        <v>1995-02-12</v>
      </c>
      <c r="F300" s="4" t="str">
        <f t="shared" si="27"/>
        <v>大专</v>
      </c>
    </row>
    <row r="301" customHeight="1" spans="1:6">
      <c r="A301" s="4">
        <v>299</v>
      </c>
      <c r="B301" s="4" t="str">
        <f>"215220190823183405131925"</f>
        <v>215220190823183405131925</v>
      </c>
      <c r="C301" s="4" t="str">
        <f>"纪欢桐"</f>
        <v>纪欢桐</v>
      </c>
      <c r="D301" s="4" t="str">
        <f t="shared" si="25"/>
        <v>女</v>
      </c>
      <c r="E301" s="5" t="str">
        <f>"1997-08-11"</f>
        <v>1997-08-11</v>
      </c>
      <c r="F301" s="4" t="str">
        <f t="shared" si="26"/>
        <v>本科</v>
      </c>
    </row>
    <row r="302" customHeight="1" spans="1:6">
      <c r="A302" s="4">
        <v>300</v>
      </c>
      <c r="B302" s="4" t="str">
        <f>"215220190823183627131926"</f>
        <v>215220190823183627131926</v>
      </c>
      <c r="C302" s="4" t="str">
        <f>"杨忠洁"</f>
        <v>杨忠洁</v>
      </c>
      <c r="D302" s="4" t="str">
        <f t="shared" si="25"/>
        <v>女</v>
      </c>
      <c r="E302" s="5" t="str">
        <f>"1995-08-10"</f>
        <v>1995-08-10</v>
      </c>
      <c r="F302" s="4" t="str">
        <f t="shared" ref="F302:F308" si="28">"大专"</f>
        <v>大专</v>
      </c>
    </row>
    <row r="303" customHeight="1" spans="1:6">
      <c r="A303" s="4">
        <v>301</v>
      </c>
      <c r="B303" s="4" t="str">
        <f>"215220190823191243131941"</f>
        <v>215220190823191243131941</v>
      </c>
      <c r="C303" s="4" t="str">
        <f>"钟雪丹"</f>
        <v>钟雪丹</v>
      </c>
      <c r="D303" s="4" t="str">
        <f t="shared" si="25"/>
        <v>女</v>
      </c>
      <c r="E303" s="5" t="str">
        <f>"1992-12-22"</f>
        <v>1992-12-22</v>
      </c>
      <c r="F303" s="4" t="str">
        <f t="shared" si="28"/>
        <v>大专</v>
      </c>
    </row>
    <row r="304" customHeight="1" spans="1:6">
      <c r="A304" s="4">
        <v>302</v>
      </c>
      <c r="B304" s="4" t="str">
        <f>"215220190823192034131947"</f>
        <v>215220190823192034131947</v>
      </c>
      <c r="C304" s="4" t="str">
        <f>"冯朝荟"</f>
        <v>冯朝荟</v>
      </c>
      <c r="D304" s="4" t="str">
        <f t="shared" si="25"/>
        <v>女</v>
      </c>
      <c r="E304" s="5" t="str">
        <f>"1994-12-16"</f>
        <v>1994-12-16</v>
      </c>
      <c r="F304" s="4" t="str">
        <f t="shared" si="28"/>
        <v>大专</v>
      </c>
    </row>
    <row r="305" customHeight="1" spans="1:6">
      <c r="A305" s="4">
        <v>303</v>
      </c>
      <c r="B305" s="4" t="str">
        <f>"215220190823192934131953"</f>
        <v>215220190823192934131953</v>
      </c>
      <c r="C305" s="4" t="str">
        <f>"符木芳"</f>
        <v>符木芳</v>
      </c>
      <c r="D305" s="4" t="str">
        <f t="shared" si="25"/>
        <v>女</v>
      </c>
      <c r="E305" s="5" t="str">
        <f>"1993-01-12"</f>
        <v>1993-01-12</v>
      </c>
      <c r="F305" s="4" t="str">
        <f t="shared" si="28"/>
        <v>大专</v>
      </c>
    </row>
    <row r="306" customHeight="1" spans="1:6">
      <c r="A306" s="4">
        <v>304</v>
      </c>
      <c r="B306" s="4" t="str">
        <f>"215220190823192946131954"</f>
        <v>215220190823192946131954</v>
      </c>
      <c r="C306" s="4" t="str">
        <f>"陈克慧"</f>
        <v>陈克慧</v>
      </c>
      <c r="D306" s="4" t="str">
        <f t="shared" si="25"/>
        <v>女</v>
      </c>
      <c r="E306" s="5" t="str">
        <f>"1993-12-20"</f>
        <v>1993-12-20</v>
      </c>
      <c r="F306" s="4" t="str">
        <f t="shared" si="28"/>
        <v>大专</v>
      </c>
    </row>
    <row r="307" customHeight="1" spans="1:6">
      <c r="A307" s="4">
        <v>305</v>
      </c>
      <c r="B307" s="4" t="str">
        <f>"215220190823195248131961"</f>
        <v>215220190823195248131961</v>
      </c>
      <c r="C307" s="4" t="str">
        <f>"李恋恋"</f>
        <v>李恋恋</v>
      </c>
      <c r="D307" s="4" t="str">
        <f t="shared" si="25"/>
        <v>女</v>
      </c>
      <c r="E307" s="5" t="str">
        <f>"1992-11-23"</f>
        <v>1992-11-23</v>
      </c>
      <c r="F307" s="4" t="str">
        <f t="shared" si="28"/>
        <v>大专</v>
      </c>
    </row>
    <row r="308" customHeight="1" spans="1:6">
      <c r="A308" s="4">
        <v>306</v>
      </c>
      <c r="B308" s="4" t="str">
        <f>"215220190823195508131964"</f>
        <v>215220190823195508131964</v>
      </c>
      <c r="C308" s="4" t="str">
        <f>"郑惠艳"</f>
        <v>郑惠艳</v>
      </c>
      <c r="D308" s="4" t="str">
        <f t="shared" si="25"/>
        <v>女</v>
      </c>
      <c r="E308" s="5" t="str">
        <f>"1994-01-02"</f>
        <v>1994-01-02</v>
      </c>
      <c r="F308" s="4" t="str">
        <f t="shared" si="28"/>
        <v>大专</v>
      </c>
    </row>
    <row r="309" customHeight="1" spans="1:6">
      <c r="A309" s="4">
        <v>307</v>
      </c>
      <c r="B309" s="4" t="str">
        <f>"215220190823200352131973"</f>
        <v>215220190823200352131973</v>
      </c>
      <c r="C309" s="4" t="str">
        <f>"文雅"</f>
        <v>文雅</v>
      </c>
      <c r="D309" s="4" t="str">
        <f t="shared" si="25"/>
        <v>女</v>
      </c>
      <c r="E309" s="5" t="str">
        <f>"1996-09-23"</f>
        <v>1996-09-23</v>
      </c>
      <c r="F309" s="4" t="str">
        <f>"本科"</f>
        <v>本科</v>
      </c>
    </row>
    <row r="310" customHeight="1" spans="1:6">
      <c r="A310" s="4">
        <v>308</v>
      </c>
      <c r="B310" s="4" t="str">
        <f>"215220190823200415131974"</f>
        <v>215220190823200415131974</v>
      </c>
      <c r="C310" s="4" t="str">
        <f>"莫银琴"</f>
        <v>莫银琴</v>
      </c>
      <c r="D310" s="4" t="str">
        <f t="shared" si="25"/>
        <v>女</v>
      </c>
      <c r="E310" s="5" t="str">
        <f>"1996-04-23"</f>
        <v>1996-04-23</v>
      </c>
      <c r="F310" s="4" t="str">
        <f t="shared" ref="F310:F323" si="29">"大专"</f>
        <v>大专</v>
      </c>
    </row>
    <row r="311" customHeight="1" spans="1:6">
      <c r="A311" s="4">
        <v>309</v>
      </c>
      <c r="B311" s="4" t="str">
        <f>"215220190823201131131977"</f>
        <v>215220190823201131131977</v>
      </c>
      <c r="C311" s="4" t="str">
        <f>"陈璐"</f>
        <v>陈璐</v>
      </c>
      <c r="D311" s="4" t="str">
        <f t="shared" si="25"/>
        <v>女</v>
      </c>
      <c r="E311" s="5" t="str">
        <f>"1997-01-16"</f>
        <v>1997-01-16</v>
      </c>
      <c r="F311" s="4" t="str">
        <f t="shared" si="29"/>
        <v>大专</v>
      </c>
    </row>
    <row r="312" customHeight="1" spans="1:6">
      <c r="A312" s="4">
        <v>310</v>
      </c>
      <c r="B312" s="4" t="str">
        <f>"215220190823201519131979"</f>
        <v>215220190823201519131979</v>
      </c>
      <c r="C312" s="4" t="str">
        <f>"邱名杨"</f>
        <v>邱名杨</v>
      </c>
      <c r="D312" s="4" t="str">
        <f t="shared" si="25"/>
        <v>女</v>
      </c>
      <c r="E312" s="5" t="str">
        <f>"1998-06-06"</f>
        <v>1998-06-06</v>
      </c>
      <c r="F312" s="4" t="str">
        <f t="shared" si="29"/>
        <v>大专</v>
      </c>
    </row>
    <row r="313" customHeight="1" spans="1:6">
      <c r="A313" s="4">
        <v>311</v>
      </c>
      <c r="B313" s="4" t="str">
        <f>"215220190823203053131985"</f>
        <v>215220190823203053131985</v>
      </c>
      <c r="C313" s="4" t="str">
        <f>"吴树越"</f>
        <v>吴树越</v>
      </c>
      <c r="D313" s="4" t="str">
        <f t="shared" si="25"/>
        <v>女</v>
      </c>
      <c r="E313" s="5" t="str">
        <f>"1992-07-30"</f>
        <v>1992-07-30</v>
      </c>
      <c r="F313" s="4" t="str">
        <f t="shared" si="29"/>
        <v>大专</v>
      </c>
    </row>
    <row r="314" customHeight="1" spans="1:6">
      <c r="A314" s="4">
        <v>312</v>
      </c>
      <c r="B314" s="4" t="str">
        <f>"215220190823203125131986"</f>
        <v>215220190823203125131986</v>
      </c>
      <c r="C314" s="4" t="str">
        <f>"李学菊"</f>
        <v>李学菊</v>
      </c>
      <c r="D314" s="4" t="str">
        <f t="shared" si="25"/>
        <v>女</v>
      </c>
      <c r="E314" s="5" t="str">
        <f>"1994-06-22"</f>
        <v>1994-06-22</v>
      </c>
      <c r="F314" s="4" t="str">
        <f t="shared" si="29"/>
        <v>大专</v>
      </c>
    </row>
    <row r="315" customHeight="1" spans="1:6">
      <c r="A315" s="4">
        <v>313</v>
      </c>
      <c r="B315" s="4" t="str">
        <f>"215220190823203259131988"</f>
        <v>215220190823203259131988</v>
      </c>
      <c r="C315" s="4" t="str">
        <f>"苏莎莎"</f>
        <v>苏莎莎</v>
      </c>
      <c r="D315" s="4" t="str">
        <f t="shared" si="25"/>
        <v>女</v>
      </c>
      <c r="E315" s="5" t="str">
        <f>"1990-05-20"</f>
        <v>1990-05-20</v>
      </c>
      <c r="F315" s="4" t="str">
        <f t="shared" si="29"/>
        <v>大专</v>
      </c>
    </row>
    <row r="316" customHeight="1" spans="1:6">
      <c r="A316" s="4">
        <v>314</v>
      </c>
      <c r="B316" s="4" t="str">
        <f>"215220190823204336131991"</f>
        <v>215220190823204336131991</v>
      </c>
      <c r="C316" s="4" t="str">
        <f>"林有妹"</f>
        <v>林有妹</v>
      </c>
      <c r="D316" s="4" t="str">
        <f t="shared" si="25"/>
        <v>女</v>
      </c>
      <c r="E316" s="5" t="str">
        <f>"1993-09-23"</f>
        <v>1993-09-23</v>
      </c>
      <c r="F316" s="4" t="str">
        <f t="shared" si="29"/>
        <v>大专</v>
      </c>
    </row>
    <row r="317" customHeight="1" spans="1:6">
      <c r="A317" s="4">
        <v>315</v>
      </c>
      <c r="B317" s="4" t="str">
        <f>"215220190823204707131992"</f>
        <v>215220190823204707131992</v>
      </c>
      <c r="C317" s="4" t="str">
        <f>"陈艳"</f>
        <v>陈艳</v>
      </c>
      <c r="D317" s="4" t="str">
        <f t="shared" si="25"/>
        <v>女</v>
      </c>
      <c r="E317" s="5" t="str">
        <f>"1995-06-07"</f>
        <v>1995-06-07</v>
      </c>
      <c r="F317" s="4" t="str">
        <f t="shared" si="29"/>
        <v>大专</v>
      </c>
    </row>
    <row r="318" customHeight="1" spans="1:6">
      <c r="A318" s="4">
        <v>316</v>
      </c>
      <c r="B318" s="4" t="str">
        <f>"215220190823204817131993"</f>
        <v>215220190823204817131993</v>
      </c>
      <c r="C318" s="4" t="str">
        <f>"陈明月"</f>
        <v>陈明月</v>
      </c>
      <c r="D318" s="4" t="str">
        <f t="shared" si="25"/>
        <v>女</v>
      </c>
      <c r="E318" s="5" t="str">
        <f>"1986-12-28"</f>
        <v>1986-12-28</v>
      </c>
      <c r="F318" s="4" t="str">
        <f t="shared" si="29"/>
        <v>大专</v>
      </c>
    </row>
    <row r="319" customHeight="1" spans="1:6">
      <c r="A319" s="4">
        <v>317</v>
      </c>
      <c r="B319" s="4" t="str">
        <f>"215220190823205040131995"</f>
        <v>215220190823205040131995</v>
      </c>
      <c r="C319" s="4" t="str">
        <f>"王彩敏"</f>
        <v>王彩敏</v>
      </c>
      <c r="D319" s="4" t="str">
        <f t="shared" si="25"/>
        <v>女</v>
      </c>
      <c r="E319" s="5" t="str">
        <f>"1993-10-06"</f>
        <v>1993-10-06</v>
      </c>
      <c r="F319" s="4" t="str">
        <f t="shared" si="29"/>
        <v>大专</v>
      </c>
    </row>
    <row r="320" customHeight="1" spans="1:6">
      <c r="A320" s="4">
        <v>318</v>
      </c>
      <c r="B320" s="4" t="str">
        <f>"215220190823205800131998"</f>
        <v>215220190823205800131998</v>
      </c>
      <c r="C320" s="4" t="str">
        <f>"卢运双"</f>
        <v>卢运双</v>
      </c>
      <c r="D320" s="4" t="str">
        <f t="shared" si="25"/>
        <v>女</v>
      </c>
      <c r="E320" s="5" t="str">
        <f>"1994-07-30"</f>
        <v>1994-07-30</v>
      </c>
      <c r="F320" s="4" t="str">
        <f t="shared" si="29"/>
        <v>大专</v>
      </c>
    </row>
    <row r="321" customHeight="1" spans="1:6">
      <c r="A321" s="4">
        <v>319</v>
      </c>
      <c r="B321" s="4" t="str">
        <f>"215220190823210728132001"</f>
        <v>215220190823210728132001</v>
      </c>
      <c r="C321" s="4" t="str">
        <f>"王丽惠"</f>
        <v>王丽惠</v>
      </c>
      <c r="D321" s="4" t="str">
        <f t="shared" si="25"/>
        <v>女</v>
      </c>
      <c r="E321" s="5" t="str">
        <f>"1996-03-25"</f>
        <v>1996-03-25</v>
      </c>
      <c r="F321" s="4" t="str">
        <f t="shared" si="29"/>
        <v>大专</v>
      </c>
    </row>
    <row r="322" customHeight="1" spans="1:6">
      <c r="A322" s="4">
        <v>320</v>
      </c>
      <c r="B322" s="4" t="str">
        <f>"215220190823211055132003"</f>
        <v>215220190823211055132003</v>
      </c>
      <c r="C322" s="4" t="str">
        <f>"何文新"</f>
        <v>何文新</v>
      </c>
      <c r="D322" s="4" t="str">
        <f t="shared" si="25"/>
        <v>女</v>
      </c>
      <c r="E322" s="5" t="str">
        <f>"1985-12-06"</f>
        <v>1985-12-06</v>
      </c>
      <c r="F322" s="4" t="str">
        <f t="shared" si="29"/>
        <v>大专</v>
      </c>
    </row>
    <row r="323" customHeight="1" spans="1:6">
      <c r="A323" s="4">
        <v>321</v>
      </c>
      <c r="B323" s="4" t="str">
        <f>"215220190823211232132005"</f>
        <v>215220190823211232132005</v>
      </c>
      <c r="C323" s="4" t="str">
        <f>"黄亚叶"</f>
        <v>黄亚叶</v>
      </c>
      <c r="D323" s="4" t="str">
        <f t="shared" si="25"/>
        <v>女</v>
      </c>
      <c r="E323" s="5" t="str">
        <f>"1988-09-14"</f>
        <v>1988-09-14</v>
      </c>
      <c r="F323" s="4" t="str">
        <f t="shared" si="29"/>
        <v>大专</v>
      </c>
    </row>
    <row r="324" customHeight="1" spans="1:6">
      <c r="A324" s="4">
        <v>322</v>
      </c>
      <c r="B324" s="4" t="str">
        <f>"215220190823211518132007"</f>
        <v>215220190823211518132007</v>
      </c>
      <c r="C324" s="4" t="str">
        <f>"韩玉娇"</f>
        <v>韩玉娇</v>
      </c>
      <c r="D324" s="4" t="str">
        <f t="shared" si="25"/>
        <v>女</v>
      </c>
      <c r="E324" s="5" t="str">
        <f>"1997-03-29"</f>
        <v>1997-03-29</v>
      </c>
      <c r="F324" s="4" t="str">
        <f t="shared" ref="F324:F327" si="30">"本科"</f>
        <v>本科</v>
      </c>
    </row>
    <row r="325" customHeight="1" spans="1:6">
      <c r="A325" s="4">
        <v>323</v>
      </c>
      <c r="B325" s="4" t="str">
        <f>"215220190823211851132011"</f>
        <v>215220190823211851132011</v>
      </c>
      <c r="C325" s="4" t="str">
        <f>"邢丽娟"</f>
        <v>邢丽娟</v>
      </c>
      <c r="D325" s="4" t="str">
        <f t="shared" si="25"/>
        <v>女</v>
      </c>
      <c r="E325" s="5" t="str">
        <f>"1998-01-14"</f>
        <v>1998-01-14</v>
      </c>
      <c r="F325" s="4" t="str">
        <f t="shared" ref="F325:F331" si="31">"大专"</f>
        <v>大专</v>
      </c>
    </row>
    <row r="326" customHeight="1" spans="1:6">
      <c r="A326" s="4">
        <v>324</v>
      </c>
      <c r="B326" s="4" t="str">
        <f>"215220190823212150132015"</f>
        <v>215220190823212150132015</v>
      </c>
      <c r="C326" s="4" t="str">
        <f>"许艳环"</f>
        <v>许艳环</v>
      </c>
      <c r="D326" s="4" t="str">
        <f t="shared" si="25"/>
        <v>女</v>
      </c>
      <c r="E326" s="5" t="str">
        <f>"1995-02-24"</f>
        <v>1995-02-24</v>
      </c>
      <c r="F326" s="4" t="str">
        <f t="shared" si="30"/>
        <v>本科</v>
      </c>
    </row>
    <row r="327" customHeight="1" spans="1:6">
      <c r="A327" s="4">
        <v>325</v>
      </c>
      <c r="B327" s="4" t="str">
        <f>"215220190823212300132016"</f>
        <v>215220190823212300132016</v>
      </c>
      <c r="C327" s="4" t="str">
        <f>"吴子莹"</f>
        <v>吴子莹</v>
      </c>
      <c r="D327" s="4" t="str">
        <f t="shared" si="25"/>
        <v>女</v>
      </c>
      <c r="E327" s="5" t="str">
        <f>"1994-08-17"</f>
        <v>1994-08-17</v>
      </c>
      <c r="F327" s="4" t="str">
        <f t="shared" si="30"/>
        <v>本科</v>
      </c>
    </row>
    <row r="328" customHeight="1" spans="1:6">
      <c r="A328" s="4">
        <v>326</v>
      </c>
      <c r="B328" s="4" t="str">
        <f>"215220190823214516132025"</f>
        <v>215220190823214516132025</v>
      </c>
      <c r="C328" s="4" t="str">
        <f>"崔亚引"</f>
        <v>崔亚引</v>
      </c>
      <c r="D328" s="4" t="str">
        <f t="shared" si="25"/>
        <v>女</v>
      </c>
      <c r="E328" s="5" t="str">
        <f>"1990-04-18"</f>
        <v>1990-04-18</v>
      </c>
      <c r="F328" s="4" t="str">
        <f t="shared" si="31"/>
        <v>大专</v>
      </c>
    </row>
    <row r="329" customHeight="1" spans="1:6">
      <c r="A329" s="4">
        <v>327</v>
      </c>
      <c r="B329" s="4" t="str">
        <f>"215220190823215833132030"</f>
        <v>215220190823215833132030</v>
      </c>
      <c r="C329" s="4" t="str">
        <f>"王春艳"</f>
        <v>王春艳</v>
      </c>
      <c r="D329" s="4" t="str">
        <f t="shared" si="25"/>
        <v>女</v>
      </c>
      <c r="E329" s="5" t="str">
        <f>"1992-11-06"</f>
        <v>1992-11-06</v>
      </c>
      <c r="F329" s="4" t="str">
        <f t="shared" si="31"/>
        <v>大专</v>
      </c>
    </row>
    <row r="330" customHeight="1" spans="1:6">
      <c r="A330" s="4">
        <v>328</v>
      </c>
      <c r="B330" s="4" t="str">
        <f>"215220190823220516132032"</f>
        <v>215220190823220516132032</v>
      </c>
      <c r="C330" s="4" t="str">
        <f>"郑小丽"</f>
        <v>郑小丽</v>
      </c>
      <c r="D330" s="4" t="str">
        <f t="shared" si="25"/>
        <v>女</v>
      </c>
      <c r="E330" s="5" t="str">
        <f>"1988-06-20"</f>
        <v>1988-06-20</v>
      </c>
      <c r="F330" s="4" t="str">
        <f t="shared" si="31"/>
        <v>大专</v>
      </c>
    </row>
    <row r="331" customHeight="1" spans="1:6">
      <c r="A331" s="4">
        <v>329</v>
      </c>
      <c r="B331" s="4" t="str">
        <f>"215220190823221226132037"</f>
        <v>215220190823221226132037</v>
      </c>
      <c r="C331" s="4" t="str">
        <f>"温霜"</f>
        <v>温霜</v>
      </c>
      <c r="D331" s="4" t="str">
        <f t="shared" si="25"/>
        <v>女</v>
      </c>
      <c r="E331" s="5" t="str">
        <f>"1994-08-08"</f>
        <v>1994-08-08</v>
      </c>
      <c r="F331" s="4" t="str">
        <f t="shared" si="31"/>
        <v>大专</v>
      </c>
    </row>
    <row r="332" customHeight="1" spans="1:6">
      <c r="A332" s="4">
        <v>330</v>
      </c>
      <c r="B332" s="4" t="str">
        <f>"215220190823222220132040"</f>
        <v>215220190823222220132040</v>
      </c>
      <c r="C332" s="4" t="str">
        <f>"陈芳瑶"</f>
        <v>陈芳瑶</v>
      </c>
      <c r="D332" s="4" t="str">
        <f t="shared" si="25"/>
        <v>女</v>
      </c>
      <c r="E332" s="5" t="str">
        <f>"1990-06-24"</f>
        <v>1990-06-24</v>
      </c>
      <c r="F332" s="4" t="str">
        <f>"本科"</f>
        <v>本科</v>
      </c>
    </row>
    <row r="333" customHeight="1" spans="1:6">
      <c r="A333" s="4">
        <v>331</v>
      </c>
      <c r="B333" s="4" t="str">
        <f>"215220190823222454132043"</f>
        <v>215220190823222454132043</v>
      </c>
      <c r="C333" s="4" t="str">
        <f>"吴桂娘"</f>
        <v>吴桂娘</v>
      </c>
      <c r="D333" s="4" t="str">
        <f t="shared" si="25"/>
        <v>女</v>
      </c>
      <c r="E333" s="5" t="str">
        <f>"1987-08-20"</f>
        <v>1987-08-20</v>
      </c>
      <c r="F333" s="4" t="str">
        <f t="shared" ref="F333:F335" si="32">"大专"</f>
        <v>大专</v>
      </c>
    </row>
    <row r="334" customHeight="1" spans="1:6">
      <c r="A334" s="4">
        <v>332</v>
      </c>
      <c r="B334" s="4" t="str">
        <f>"215220190823230912132060"</f>
        <v>215220190823230912132060</v>
      </c>
      <c r="C334" s="4" t="str">
        <f>"王海燕"</f>
        <v>王海燕</v>
      </c>
      <c r="D334" s="4" t="str">
        <f t="shared" si="25"/>
        <v>女</v>
      </c>
      <c r="E334" s="5" t="str">
        <f>"1987-09-03"</f>
        <v>1987-09-03</v>
      </c>
      <c r="F334" s="4" t="str">
        <f t="shared" si="32"/>
        <v>大专</v>
      </c>
    </row>
    <row r="335" customHeight="1" spans="1:6">
      <c r="A335" s="4">
        <v>333</v>
      </c>
      <c r="B335" s="4" t="str">
        <f>"215220190823231633132062"</f>
        <v>215220190823231633132062</v>
      </c>
      <c r="C335" s="4" t="str">
        <f>"林琼"</f>
        <v>林琼</v>
      </c>
      <c r="D335" s="4" t="str">
        <f t="shared" si="25"/>
        <v>女</v>
      </c>
      <c r="E335" s="5" t="str">
        <f>"1990-08-10"</f>
        <v>1990-08-10</v>
      </c>
      <c r="F335" s="4" t="str">
        <f t="shared" si="32"/>
        <v>大专</v>
      </c>
    </row>
    <row r="336" customHeight="1" spans="1:6">
      <c r="A336" s="4">
        <v>334</v>
      </c>
      <c r="B336" s="4" t="str">
        <f>"215220190823232435132064"</f>
        <v>215220190823232435132064</v>
      </c>
      <c r="C336" s="4" t="str">
        <f>"王艺瑾"</f>
        <v>王艺瑾</v>
      </c>
      <c r="D336" s="4" t="str">
        <f t="shared" si="25"/>
        <v>女</v>
      </c>
      <c r="E336" s="5" t="str">
        <f>"1997-01-19"</f>
        <v>1997-01-19</v>
      </c>
      <c r="F336" s="4" t="str">
        <f>"本科"</f>
        <v>本科</v>
      </c>
    </row>
    <row r="337" customHeight="1" spans="1:6">
      <c r="A337" s="4">
        <v>335</v>
      </c>
      <c r="B337" s="4" t="str">
        <f>"215220190823233333132069"</f>
        <v>215220190823233333132069</v>
      </c>
      <c r="C337" s="4" t="str">
        <f>"王秋梅"</f>
        <v>王秋梅</v>
      </c>
      <c r="D337" s="4" t="str">
        <f t="shared" si="25"/>
        <v>女</v>
      </c>
      <c r="E337" s="5" t="str">
        <f>"1997-05-12"</f>
        <v>1997-05-12</v>
      </c>
      <c r="F337" s="4" t="str">
        <f t="shared" ref="F337:F340" si="33">"大专"</f>
        <v>大专</v>
      </c>
    </row>
    <row r="338" customHeight="1" spans="1:6">
      <c r="A338" s="4">
        <v>336</v>
      </c>
      <c r="B338" s="4" t="str">
        <f>"215220190823234958132075"</f>
        <v>215220190823234958132075</v>
      </c>
      <c r="C338" s="4" t="str">
        <f>"王千教"</f>
        <v>王千教</v>
      </c>
      <c r="D338" s="4" t="str">
        <f t="shared" si="25"/>
        <v>女</v>
      </c>
      <c r="E338" s="5" t="str">
        <f>"1988-10-02"</f>
        <v>1988-10-02</v>
      </c>
      <c r="F338" s="4" t="str">
        <f t="shared" si="33"/>
        <v>大专</v>
      </c>
    </row>
    <row r="339" customHeight="1" spans="1:6">
      <c r="A339" s="4">
        <v>337</v>
      </c>
      <c r="B339" s="4" t="str">
        <f>"215220190824003203132084"</f>
        <v>215220190824003203132084</v>
      </c>
      <c r="C339" s="4" t="str">
        <f>"李梅青"</f>
        <v>李梅青</v>
      </c>
      <c r="D339" s="4" t="str">
        <f t="shared" si="25"/>
        <v>女</v>
      </c>
      <c r="E339" s="5" t="str">
        <f>"1995-09-26"</f>
        <v>1995-09-26</v>
      </c>
      <c r="F339" s="4" t="str">
        <f t="shared" si="33"/>
        <v>大专</v>
      </c>
    </row>
    <row r="340" customHeight="1" spans="1:6">
      <c r="A340" s="4">
        <v>338</v>
      </c>
      <c r="B340" s="4" t="str">
        <f>"215220190824014930132090"</f>
        <v>215220190824014930132090</v>
      </c>
      <c r="C340" s="4" t="str">
        <f>"唐郴"</f>
        <v>唐郴</v>
      </c>
      <c r="D340" s="4" t="str">
        <f t="shared" si="25"/>
        <v>女</v>
      </c>
      <c r="E340" s="5" t="str">
        <f>"1992-01-18"</f>
        <v>1992-01-18</v>
      </c>
      <c r="F340" s="4" t="str">
        <f t="shared" si="33"/>
        <v>大专</v>
      </c>
    </row>
    <row r="341" customHeight="1" spans="1:6">
      <c r="A341" s="4">
        <v>339</v>
      </c>
      <c r="B341" s="4" t="str">
        <f>"215220190824021536132092"</f>
        <v>215220190824021536132092</v>
      </c>
      <c r="C341" s="4" t="str">
        <f>"吴忠蓥"</f>
        <v>吴忠蓥</v>
      </c>
      <c r="D341" s="4" t="str">
        <f t="shared" si="25"/>
        <v>女</v>
      </c>
      <c r="E341" s="5" t="str">
        <f>"1995-10-11"</f>
        <v>1995-10-11</v>
      </c>
      <c r="F341" s="4" t="str">
        <f>"本科"</f>
        <v>本科</v>
      </c>
    </row>
    <row r="342" customHeight="1" spans="1:6">
      <c r="A342" s="4">
        <v>340</v>
      </c>
      <c r="B342" s="4" t="str">
        <f>"215220190824034849132094"</f>
        <v>215220190824034849132094</v>
      </c>
      <c r="C342" s="4" t="str">
        <f>"王珏"</f>
        <v>王珏</v>
      </c>
      <c r="D342" s="4" t="str">
        <f t="shared" si="25"/>
        <v>女</v>
      </c>
      <c r="E342" s="5" t="str">
        <f>"1989-11-20"</f>
        <v>1989-11-20</v>
      </c>
      <c r="F342" s="4" t="str">
        <f t="shared" ref="F342:F345" si="34">"大专"</f>
        <v>大专</v>
      </c>
    </row>
    <row r="343" customHeight="1" spans="1:6">
      <c r="A343" s="4">
        <v>341</v>
      </c>
      <c r="B343" s="4" t="str">
        <f>"215220190824062114132095"</f>
        <v>215220190824062114132095</v>
      </c>
      <c r="C343" s="4" t="str">
        <f>"冯晓微"</f>
        <v>冯晓微</v>
      </c>
      <c r="D343" s="4" t="str">
        <f t="shared" si="25"/>
        <v>女</v>
      </c>
      <c r="E343" s="5" t="str">
        <f>"1991-03-05"</f>
        <v>1991-03-05</v>
      </c>
      <c r="F343" s="4" t="str">
        <f t="shared" si="34"/>
        <v>大专</v>
      </c>
    </row>
    <row r="344" customHeight="1" spans="1:6">
      <c r="A344" s="4">
        <v>342</v>
      </c>
      <c r="B344" s="4" t="str">
        <f>"215220190824073717132098"</f>
        <v>215220190824073717132098</v>
      </c>
      <c r="C344" s="4" t="str">
        <f>"吴娇莲"</f>
        <v>吴娇莲</v>
      </c>
      <c r="D344" s="4" t="str">
        <f t="shared" si="25"/>
        <v>女</v>
      </c>
      <c r="E344" s="5" t="str">
        <f>"1995-11-01"</f>
        <v>1995-11-01</v>
      </c>
      <c r="F344" s="4" t="str">
        <f t="shared" si="34"/>
        <v>大专</v>
      </c>
    </row>
    <row r="345" customHeight="1" spans="1:6">
      <c r="A345" s="4">
        <v>343</v>
      </c>
      <c r="B345" s="4" t="str">
        <f>"215220190824073857132099"</f>
        <v>215220190824073857132099</v>
      </c>
      <c r="C345" s="4" t="str">
        <f>"王梅妍"</f>
        <v>王梅妍</v>
      </c>
      <c r="D345" s="4" t="str">
        <f t="shared" si="25"/>
        <v>女</v>
      </c>
      <c r="E345" s="5" t="str">
        <f>"1996-12-18"</f>
        <v>1996-12-18</v>
      </c>
      <c r="F345" s="4" t="str">
        <f t="shared" si="34"/>
        <v>大专</v>
      </c>
    </row>
    <row r="346" customHeight="1" spans="1:6">
      <c r="A346" s="4">
        <v>344</v>
      </c>
      <c r="B346" s="4" t="str">
        <f>"215220190824073951132100"</f>
        <v>215220190824073951132100</v>
      </c>
      <c r="C346" s="4" t="str">
        <f>"林艳玲"</f>
        <v>林艳玲</v>
      </c>
      <c r="D346" s="4" t="str">
        <f t="shared" si="25"/>
        <v>女</v>
      </c>
      <c r="E346" s="5" t="str">
        <f>"1995-04-26"</f>
        <v>1995-04-26</v>
      </c>
      <c r="F346" s="4" t="str">
        <f>"本科"</f>
        <v>本科</v>
      </c>
    </row>
    <row r="347" customHeight="1" spans="1:6">
      <c r="A347" s="4">
        <v>345</v>
      </c>
      <c r="B347" s="4" t="str">
        <f>"215220190824074145132101"</f>
        <v>215220190824074145132101</v>
      </c>
      <c r="C347" s="4" t="str">
        <f>"羊子花"</f>
        <v>羊子花</v>
      </c>
      <c r="D347" s="4" t="str">
        <f t="shared" si="25"/>
        <v>女</v>
      </c>
      <c r="E347" s="5" t="str">
        <f>"1992-05-10"</f>
        <v>1992-05-10</v>
      </c>
      <c r="F347" s="4" t="str">
        <f t="shared" ref="F347:F350" si="35">"大专"</f>
        <v>大专</v>
      </c>
    </row>
    <row r="348" customHeight="1" spans="1:6">
      <c r="A348" s="4">
        <v>346</v>
      </c>
      <c r="B348" s="4" t="str">
        <f>"215220190824082631132110"</f>
        <v>215220190824082631132110</v>
      </c>
      <c r="C348" s="4" t="str">
        <f>"陈海花"</f>
        <v>陈海花</v>
      </c>
      <c r="D348" s="4" t="str">
        <f t="shared" si="25"/>
        <v>女</v>
      </c>
      <c r="E348" s="5" t="str">
        <f>"1988-06-21"</f>
        <v>1988-06-21</v>
      </c>
      <c r="F348" s="4" t="str">
        <f t="shared" si="35"/>
        <v>大专</v>
      </c>
    </row>
    <row r="349" customHeight="1" spans="1:6">
      <c r="A349" s="4">
        <v>347</v>
      </c>
      <c r="B349" s="4" t="str">
        <f>"215220190824085538132118"</f>
        <v>215220190824085538132118</v>
      </c>
      <c r="C349" s="4" t="str">
        <f>"朱秀风"</f>
        <v>朱秀风</v>
      </c>
      <c r="D349" s="4" t="str">
        <f t="shared" si="25"/>
        <v>女</v>
      </c>
      <c r="E349" s="5" t="str">
        <f>"1995-12-15"</f>
        <v>1995-12-15</v>
      </c>
      <c r="F349" s="4" t="str">
        <f t="shared" si="35"/>
        <v>大专</v>
      </c>
    </row>
    <row r="350" customHeight="1" spans="1:6">
      <c r="A350" s="4">
        <v>348</v>
      </c>
      <c r="B350" s="4" t="str">
        <f>"215220190824090422132122"</f>
        <v>215220190824090422132122</v>
      </c>
      <c r="C350" s="4" t="str">
        <f>"符燕春"</f>
        <v>符燕春</v>
      </c>
      <c r="D350" s="4" t="str">
        <f t="shared" ref="D350:D414" si="36">"女"</f>
        <v>女</v>
      </c>
      <c r="E350" s="5" t="str">
        <f>"1991-06-10"</f>
        <v>1991-06-10</v>
      </c>
      <c r="F350" s="4" t="str">
        <f t="shared" si="35"/>
        <v>大专</v>
      </c>
    </row>
    <row r="351" customHeight="1" spans="1:6">
      <c r="A351" s="4">
        <v>349</v>
      </c>
      <c r="B351" s="4" t="str">
        <f>"215220190824091825132128"</f>
        <v>215220190824091825132128</v>
      </c>
      <c r="C351" s="4" t="str">
        <f>"王德莲"</f>
        <v>王德莲</v>
      </c>
      <c r="D351" s="4" t="str">
        <f t="shared" si="36"/>
        <v>女</v>
      </c>
      <c r="E351" s="5" t="str">
        <f>"1988-04-03"</f>
        <v>1988-04-03</v>
      </c>
      <c r="F351" s="4" t="str">
        <f>"本科"</f>
        <v>本科</v>
      </c>
    </row>
    <row r="352" customHeight="1" spans="1:6">
      <c r="A352" s="4">
        <v>350</v>
      </c>
      <c r="B352" s="4" t="str">
        <f>"215220190824092400132135"</f>
        <v>215220190824092400132135</v>
      </c>
      <c r="C352" s="4" t="str">
        <f>"符气勇"</f>
        <v>符气勇</v>
      </c>
      <c r="D352" s="4" t="str">
        <f>"男"</f>
        <v>男</v>
      </c>
      <c r="E352" s="5" t="str">
        <f>"1987-08-10"</f>
        <v>1987-08-10</v>
      </c>
      <c r="F352" s="4" t="str">
        <f t="shared" ref="F352:F355" si="37">"大专"</f>
        <v>大专</v>
      </c>
    </row>
    <row r="353" customHeight="1" spans="1:6">
      <c r="A353" s="4">
        <v>351</v>
      </c>
      <c r="B353" s="4" t="str">
        <f>"215220190824092649132137"</f>
        <v>215220190824092649132137</v>
      </c>
      <c r="C353" s="4" t="str">
        <f>"符兰丹"</f>
        <v>符兰丹</v>
      </c>
      <c r="D353" s="4" t="str">
        <f t="shared" si="36"/>
        <v>女</v>
      </c>
      <c r="E353" s="5" t="str">
        <f>"1987-11-20"</f>
        <v>1987-11-20</v>
      </c>
      <c r="F353" s="4" t="str">
        <f t="shared" si="37"/>
        <v>大专</v>
      </c>
    </row>
    <row r="354" customHeight="1" spans="1:6">
      <c r="A354" s="4">
        <v>352</v>
      </c>
      <c r="B354" s="4" t="str">
        <f>"215220190824095428132150"</f>
        <v>215220190824095428132150</v>
      </c>
      <c r="C354" s="4" t="str">
        <f>"李忠娃"</f>
        <v>李忠娃</v>
      </c>
      <c r="D354" s="4" t="str">
        <f t="shared" si="36"/>
        <v>女</v>
      </c>
      <c r="E354" s="5" t="str">
        <f>"1993-02-02"</f>
        <v>1993-02-02</v>
      </c>
      <c r="F354" s="4" t="str">
        <f t="shared" si="37"/>
        <v>大专</v>
      </c>
    </row>
    <row r="355" customHeight="1" spans="1:6">
      <c r="A355" s="4">
        <v>353</v>
      </c>
      <c r="B355" s="4" t="str">
        <f>"215220190824095601132151"</f>
        <v>215220190824095601132151</v>
      </c>
      <c r="C355" s="4" t="str">
        <f>"方芸晶"</f>
        <v>方芸晶</v>
      </c>
      <c r="D355" s="4" t="str">
        <f t="shared" si="36"/>
        <v>女</v>
      </c>
      <c r="E355" s="5" t="str">
        <f>"1990-07-24"</f>
        <v>1990-07-24</v>
      </c>
      <c r="F355" s="4" t="str">
        <f t="shared" si="37"/>
        <v>大专</v>
      </c>
    </row>
    <row r="356" customHeight="1" spans="1:6">
      <c r="A356" s="4">
        <v>354</v>
      </c>
      <c r="B356" s="4" t="str">
        <f>"215220190824100014132153"</f>
        <v>215220190824100014132153</v>
      </c>
      <c r="C356" s="4" t="str">
        <f>"王康鸿"</f>
        <v>王康鸿</v>
      </c>
      <c r="D356" s="4" t="str">
        <f t="shared" si="36"/>
        <v>女</v>
      </c>
      <c r="E356" s="5" t="str">
        <f>"1997-04-26"</f>
        <v>1997-04-26</v>
      </c>
      <c r="F356" s="4" t="str">
        <f>"本科"</f>
        <v>本科</v>
      </c>
    </row>
    <row r="357" customHeight="1" spans="1:6">
      <c r="A357" s="4">
        <v>355</v>
      </c>
      <c r="B357" s="4" t="str">
        <f>"215220190824100901132158"</f>
        <v>215220190824100901132158</v>
      </c>
      <c r="C357" s="4" t="str">
        <f>"苏娜"</f>
        <v>苏娜</v>
      </c>
      <c r="D357" s="4" t="str">
        <f t="shared" si="36"/>
        <v>女</v>
      </c>
      <c r="E357" s="5" t="str">
        <f>"1993-03-17"</f>
        <v>1993-03-17</v>
      </c>
      <c r="F357" s="4" t="str">
        <f t="shared" ref="F357:F368" si="38">"大专"</f>
        <v>大专</v>
      </c>
    </row>
    <row r="358" customHeight="1" spans="1:6">
      <c r="A358" s="4">
        <v>356</v>
      </c>
      <c r="B358" s="4" t="str">
        <f>"215220190824101023132159"</f>
        <v>215220190824101023132159</v>
      </c>
      <c r="C358" s="4" t="str">
        <f>"吴艳"</f>
        <v>吴艳</v>
      </c>
      <c r="D358" s="4" t="str">
        <f t="shared" si="36"/>
        <v>女</v>
      </c>
      <c r="E358" s="5" t="str">
        <f>"1990-05-14"</f>
        <v>1990-05-14</v>
      </c>
      <c r="F358" s="4" t="str">
        <f t="shared" si="38"/>
        <v>大专</v>
      </c>
    </row>
    <row r="359" customHeight="1" spans="1:6">
      <c r="A359" s="4">
        <v>357</v>
      </c>
      <c r="B359" s="4" t="str">
        <f>"215220190824102057132161"</f>
        <v>215220190824102057132161</v>
      </c>
      <c r="C359" s="4" t="str">
        <f>"刘亚芳"</f>
        <v>刘亚芳</v>
      </c>
      <c r="D359" s="4" t="str">
        <f t="shared" si="36"/>
        <v>女</v>
      </c>
      <c r="E359" s="5" t="str">
        <f>"1987-06-26"</f>
        <v>1987-06-26</v>
      </c>
      <c r="F359" s="4" t="str">
        <f t="shared" si="38"/>
        <v>大专</v>
      </c>
    </row>
    <row r="360" customHeight="1" spans="1:6">
      <c r="A360" s="4">
        <v>358</v>
      </c>
      <c r="B360" s="4" t="str">
        <f>"215220190824103708132167"</f>
        <v>215220190824103708132167</v>
      </c>
      <c r="C360" s="4" t="str">
        <f>"吴桂妍"</f>
        <v>吴桂妍</v>
      </c>
      <c r="D360" s="4" t="str">
        <f t="shared" si="36"/>
        <v>女</v>
      </c>
      <c r="E360" s="5" t="str">
        <f>"1989-01-06"</f>
        <v>1989-01-06</v>
      </c>
      <c r="F360" s="4" t="str">
        <f t="shared" si="38"/>
        <v>大专</v>
      </c>
    </row>
    <row r="361" customHeight="1" spans="1:6">
      <c r="A361" s="4">
        <v>359</v>
      </c>
      <c r="B361" s="4" t="str">
        <f>"215220190824104945132172"</f>
        <v>215220190824104945132172</v>
      </c>
      <c r="C361" s="4" t="str">
        <f>"黄方华"</f>
        <v>黄方华</v>
      </c>
      <c r="D361" s="4" t="str">
        <f t="shared" si="36"/>
        <v>女</v>
      </c>
      <c r="E361" s="5" t="str">
        <f>"1991-01-02"</f>
        <v>1991-01-02</v>
      </c>
      <c r="F361" s="4" t="str">
        <f t="shared" si="38"/>
        <v>大专</v>
      </c>
    </row>
    <row r="362" customHeight="1" spans="1:6">
      <c r="A362" s="4">
        <v>360</v>
      </c>
      <c r="B362" s="4" t="str">
        <f>"215220190824105637132175"</f>
        <v>215220190824105637132175</v>
      </c>
      <c r="C362" s="4" t="str">
        <f>"赵春娜"</f>
        <v>赵春娜</v>
      </c>
      <c r="D362" s="4" t="str">
        <f t="shared" si="36"/>
        <v>女</v>
      </c>
      <c r="E362" s="5" t="str">
        <f>"1995-12-08"</f>
        <v>1995-12-08</v>
      </c>
      <c r="F362" s="4" t="str">
        <f t="shared" si="38"/>
        <v>大专</v>
      </c>
    </row>
    <row r="363" customHeight="1" spans="1:6">
      <c r="A363" s="4">
        <v>361</v>
      </c>
      <c r="B363" s="4" t="str">
        <f>"215220190824110804132180"</f>
        <v>215220190824110804132180</v>
      </c>
      <c r="C363" s="4" t="str">
        <f>"孔望日"</f>
        <v>孔望日</v>
      </c>
      <c r="D363" s="4" t="str">
        <f t="shared" si="36"/>
        <v>女</v>
      </c>
      <c r="E363" s="5" t="str">
        <f>"1989-09-14"</f>
        <v>1989-09-14</v>
      </c>
      <c r="F363" s="4" t="str">
        <f t="shared" si="38"/>
        <v>大专</v>
      </c>
    </row>
    <row r="364" customHeight="1" spans="1:6">
      <c r="A364" s="4">
        <v>362</v>
      </c>
      <c r="B364" s="4" t="str">
        <f>"215220190824111647132185"</f>
        <v>215220190824111647132185</v>
      </c>
      <c r="C364" s="4" t="str">
        <f>"覃琼燕"</f>
        <v>覃琼燕</v>
      </c>
      <c r="D364" s="4" t="str">
        <f t="shared" si="36"/>
        <v>女</v>
      </c>
      <c r="E364" s="5" t="str">
        <f>"1988-05-28"</f>
        <v>1988-05-28</v>
      </c>
      <c r="F364" s="4" t="str">
        <f t="shared" si="38"/>
        <v>大专</v>
      </c>
    </row>
    <row r="365" customHeight="1" spans="1:6">
      <c r="A365" s="4">
        <v>363</v>
      </c>
      <c r="B365" s="4" t="str">
        <f>"215220190824111747132187"</f>
        <v>215220190824111747132187</v>
      </c>
      <c r="C365" s="4" t="str">
        <f>"王蕾"</f>
        <v>王蕾</v>
      </c>
      <c r="D365" s="4" t="str">
        <f t="shared" si="36"/>
        <v>女</v>
      </c>
      <c r="E365" s="5" t="str">
        <f>"1997-05-19"</f>
        <v>1997-05-19</v>
      </c>
      <c r="F365" s="4" t="str">
        <f t="shared" si="38"/>
        <v>大专</v>
      </c>
    </row>
    <row r="366" customHeight="1" spans="1:6">
      <c r="A366" s="4">
        <v>364</v>
      </c>
      <c r="B366" s="4" t="str">
        <f>"215220190824112725132192"</f>
        <v>215220190824112725132192</v>
      </c>
      <c r="C366" s="4" t="str">
        <f>"陈俊璇"</f>
        <v>陈俊璇</v>
      </c>
      <c r="D366" s="4" t="str">
        <f t="shared" si="36"/>
        <v>女</v>
      </c>
      <c r="E366" s="5" t="str">
        <f>"1987-05-18"</f>
        <v>1987-05-18</v>
      </c>
      <c r="F366" s="4" t="str">
        <f t="shared" si="38"/>
        <v>大专</v>
      </c>
    </row>
    <row r="367" customHeight="1" spans="1:6">
      <c r="A367" s="4">
        <v>365</v>
      </c>
      <c r="B367" s="4" t="str">
        <f>"215220190824112733132193"</f>
        <v>215220190824112733132193</v>
      </c>
      <c r="C367" s="4" t="str">
        <f>"韩湖萍"</f>
        <v>韩湖萍</v>
      </c>
      <c r="D367" s="4" t="str">
        <f t="shared" si="36"/>
        <v>女</v>
      </c>
      <c r="E367" s="5" t="str">
        <f>"1990-10-05"</f>
        <v>1990-10-05</v>
      </c>
      <c r="F367" s="4" t="str">
        <f t="shared" si="38"/>
        <v>大专</v>
      </c>
    </row>
    <row r="368" customHeight="1" spans="1:6">
      <c r="A368" s="4">
        <v>366</v>
      </c>
      <c r="B368" s="4" t="str">
        <f>"215220190824121647132211"</f>
        <v>215220190824121647132211</v>
      </c>
      <c r="C368" s="4" t="str">
        <f>"王翠青"</f>
        <v>王翠青</v>
      </c>
      <c r="D368" s="4" t="str">
        <f t="shared" si="36"/>
        <v>女</v>
      </c>
      <c r="E368" s="5" t="str">
        <f>"1993-06-20"</f>
        <v>1993-06-20</v>
      </c>
      <c r="F368" s="4" t="str">
        <f t="shared" si="38"/>
        <v>大专</v>
      </c>
    </row>
    <row r="369" customHeight="1" spans="1:6">
      <c r="A369" s="4">
        <v>367</v>
      </c>
      <c r="B369" s="4" t="str">
        <f>"215220190824122919132223"</f>
        <v>215220190824122919132223</v>
      </c>
      <c r="C369" s="4" t="str">
        <f>"陈思颖"</f>
        <v>陈思颖</v>
      </c>
      <c r="D369" s="4" t="str">
        <f t="shared" si="36"/>
        <v>女</v>
      </c>
      <c r="E369" s="5" t="str">
        <f>"1989-10-01"</f>
        <v>1989-10-01</v>
      </c>
      <c r="F369" s="4" t="str">
        <f>"本科"</f>
        <v>本科</v>
      </c>
    </row>
    <row r="370" customHeight="1" spans="1:6">
      <c r="A370" s="4">
        <v>368</v>
      </c>
      <c r="B370" s="4" t="str">
        <f>"215220190824130149132236"</f>
        <v>215220190824130149132236</v>
      </c>
      <c r="C370" s="4" t="str">
        <f>"陈有桃"</f>
        <v>陈有桃</v>
      </c>
      <c r="D370" s="4" t="str">
        <f t="shared" si="36"/>
        <v>女</v>
      </c>
      <c r="E370" s="5" t="str">
        <f>"1992-08-20"</f>
        <v>1992-08-20</v>
      </c>
      <c r="F370" s="4" t="str">
        <f t="shared" ref="F370:F396" si="39">"大专"</f>
        <v>大专</v>
      </c>
    </row>
    <row r="371" customHeight="1" spans="1:6">
      <c r="A371" s="4">
        <v>369</v>
      </c>
      <c r="B371" s="4" t="str">
        <f>"215220190824130548132237"</f>
        <v>215220190824130548132237</v>
      </c>
      <c r="C371" s="4" t="str">
        <f>"邓宝玉"</f>
        <v>邓宝玉</v>
      </c>
      <c r="D371" s="4" t="str">
        <f t="shared" si="36"/>
        <v>女</v>
      </c>
      <c r="E371" s="5" t="str">
        <f>"1992-10-24"</f>
        <v>1992-10-24</v>
      </c>
      <c r="F371" s="4" t="str">
        <f t="shared" si="39"/>
        <v>大专</v>
      </c>
    </row>
    <row r="372" customHeight="1" spans="1:6">
      <c r="A372" s="4">
        <v>370</v>
      </c>
      <c r="B372" s="4" t="str">
        <f>"215220190824130755132238"</f>
        <v>215220190824130755132238</v>
      </c>
      <c r="C372" s="4" t="str">
        <f>"符慧仙"</f>
        <v>符慧仙</v>
      </c>
      <c r="D372" s="4" t="str">
        <f t="shared" si="36"/>
        <v>女</v>
      </c>
      <c r="E372" s="5" t="str">
        <f>"1990-06-30"</f>
        <v>1990-06-30</v>
      </c>
      <c r="F372" s="4" t="str">
        <f t="shared" si="39"/>
        <v>大专</v>
      </c>
    </row>
    <row r="373" customHeight="1" spans="1:6">
      <c r="A373" s="4">
        <v>371</v>
      </c>
      <c r="B373" s="4" t="str">
        <f>"215220190824130820132239"</f>
        <v>215220190824130820132239</v>
      </c>
      <c r="C373" s="4" t="str">
        <f>"陈杰芳"</f>
        <v>陈杰芳</v>
      </c>
      <c r="D373" s="4" t="str">
        <f t="shared" si="36"/>
        <v>女</v>
      </c>
      <c r="E373" s="5" t="str">
        <f>"1992-11-05"</f>
        <v>1992-11-05</v>
      </c>
      <c r="F373" s="4" t="str">
        <f t="shared" si="39"/>
        <v>大专</v>
      </c>
    </row>
    <row r="374" customHeight="1" spans="1:6">
      <c r="A374" s="4">
        <v>372</v>
      </c>
      <c r="B374" s="4" t="str">
        <f>"215220190824131251132242"</f>
        <v>215220190824131251132242</v>
      </c>
      <c r="C374" s="4" t="str">
        <f>"孙少云"</f>
        <v>孙少云</v>
      </c>
      <c r="D374" s="4" t="str">
        <f t="shared" si="36"/>
        <v>女</v>
      </c>
      <c r="E374" s="5" t="str">
        <f>"1994-06-19"</f>
        <v>1994-06-19</v>
      </c>
      <c r="F374" s="4" t="str">
        <f t="shared" si="39"/>
        <v>大专</v>
      </c>
    </row>
    <row r="375" customHeight="1" spans="1:6">
      <c r="A375" s="4">
        <v>373</v>
      </c>
      <c r="B375" s="4" t="str">
        <f>"215220190824131323132243"</f>
        <v>215220190824131323132243</v>
      </c>
      <c r="C375" s="4" t="str">
        <f>"王银"</f>
        <v>王银</v>
      </c>
      <c r="D375" s="4" t="str">
        <f t="shared" si="36"/>
        <v>女</v>
      </c>
      <c r="E375" s="5" t="str">
        <f>"1987-10-07"</f>
        <v>1987-10-07</v>
      </c>
      <c r="F375" s="4" t="str">
        <f t="shared" si="39"/>
        <v>大专</v>
      </c>
    </row>
    <row r="376" customHeight="1" spans="1:6">
      <c r="A376" s="4">
        <v>374</v>
      </c>
      <c r="B376" s="4" t="str">
        <f>"215220190824131636132245"</f>
        <v>215220190824131636132245</v>
      </c>
      <c r="C376" s="4" t="str">
        <f>"李少妮"</f>
        <v>李少妮</v>
      </c>
      <c r="D376" s="4" t="str">
        <f t="shared" si="36"/>
        <v>女</v>
      </c>
      <c r="E376" s="5" t="str">
        <f>"1996-03-27"</f>
        <v>1996-03-27</v>
      </c>
      <c r="F376" s="4" t="str">
        <f t="shared" si="39"/>
        <v>大专</v>
      </c>
    </row>
    <row r="377" customHeight="1" spans="1:6">
      <c r="A377" s="4">
        <v>375</v>
      </c>
      <c r="B377" s="4" t="str">
        <f>"215220190824132025132247"</f>
        <v>215220190824132025132247</v>
      </c>
      <c r="C377" s="4" t="str">
        <f>"陈寒冬"</f>
        <v>陈寒冬</v>
      </c>
      <c r="D377" s="4" t="str">
        <f t="shared" si="36"/>
        <v>女</v>
      </c>
      <c r="E377" s="5" t="str">
        <f>"1989-12-25"</f>
        <v>1989-12-25</v>
      </c>
      <c r="F377" s="4" t="str">
        <f t="shared" si="39"/>
        <v>大专</v>
      </c>
    </row>
    <row r="378" customHeight="1" spans="1:6">
      <c r="A378" s="4">
        <v>376</v>
      </c>
      <c r="B378" s="4" t="str">
        <f>"215220190824133752132254"</f>
        <v>215220190824133752132254</v>
      </c>
      <c r="C378" s="4" t="str">
        <f>"赵秀香"</f>
        <v>赵秀香</v>
      </c>
      <c r="D378" s="4" t="str">
        <f t="shared" si="36"/>
        <v>女</v>
      </c>
      <c r="E378" s="5" t="str">
        <f>"1993-02-15"</f>
        <v>1993-02-15</v>
      </c>
      <c r="F378" s="4" t="str">
        <f t="shared" si="39"/>
        <v>大专</v>
      </c>
    </row>
    <row r="379" customHeight="1" spans="1:6">
      <c r="A379" s="4">
        <v>377</v>
      </c>
      <c r="B379" s="4" t="str">
        <f>"215220190824134646132258"</f>
        <v>215220190824134646132258</v>
      </c>
      <c r="C379" s="4" t="str">
        <f>"陈海联"</f>
        <v>陈海联</v>
      </c>
      <c r="D379" s="4" t="str">
        <f t="shared" si="36"/>
        <v>女</v>
      </c>
      <c r="E379" s="5" t="str">
        <f>"1996-02-04"</f>
        <v>1996-02-04</v>
      </c>
      <c r="F379" s="4" t="str">
        <f t="shared" si="39"/>
        <v>大专</v>
      </c>
    </row>
    <row r="380" customHeight="1" spans="1:6">
      <c r="A380" s="4">
        <v>378</v>
      </c>
      <c r="B380" s="4" t="str">
        <f>"215220190824134900132259"</f>
        <v>215220190824134900132259</v>
      </c>
      <c r="C380" s="4" t="str">
        <f>"许花"</f>
        <v>许花</v>
      </c>
      <c r="D380" s="4" t="str">
        <f t="shared" si="36"/>
        <v>女</v>
      </c>
      <c r="E380" s="5" t="str">
        <f>"1992-06-21"</f>
        <v>1992-06-21</v>
      </c>
      <c r="F380" s="4" t="str">
        <f t="shared" si="39"/>
        <v>大专</v>
      </c>
    </row>
    <row r="381" customHeight="1" spans="1:6">
      <c r="A381" s="4">
        <v>379</v>
      </c>
      <c r="B381" s="4" t="str">
        <f>"215220190824141622132267"</f>
        <v>215220190824141622132267</v>
      </c>
      <c r="C381" s="4" t="str">
        <f>"谢晓卿"</f>
        <v>谢晓卿</v>
      </c>
      <c r="D381" s="4" t="str">
        <f t="shared" si="36"/>
        <v>女</v>
      </c>
      <c r="E381" s="5" t="str">
        <f>"1990-01-11"</f>
        <v>1990-01-11</v>
      </c>
      <c r="F381" s="4" t="str">
        <f t="shared" si="39"/>
        <v>大专</v>
      </c>
    </row>
    <row r="382" customHeight="1" spans="1:6">
      <c r="A382" s="4">
        <v>380</v>
      </c>
      <c r="B382" s="4" t="str">
        <f>"215220190824145016132279"</f>
        <v>215220190824145016132279</v>
      </c>
      <c r="C382" s="4" t="str">
        <f>"梁秀欢"</f>
        <v>梁秀欢</v>
      </c>
      <c r="D382" s="4" t="str">
        <f t="shared" si="36"/>
        <v>女</v>
      </c>
      <c r="E382" s="5" t="str">
        <f>"1995-02-12"</f>
        <v>1995-02-12</v>
      </c>
      <c r="F382" s="4" t="str">
        <f t="shared" si="39"/>
        <v>大专</v>
      </c>
    </row>
    <row r="383" customHeight="1" spans="1:6">
      <c r="A383" s="4">
        <v>381</v>
      </c>
      <c r="B383" s="4" t="str">
        <f>"215220190824145602132281"</f>
        <v>215220190824145602132281</v>
      </c>
      <c r="C383" s="4" t="str">
        <f>"黄晓慧"</f>
        <v>黄晓慧</v>
      </c>
      <c r="D383" s="4" t="str">
        <f t="shared" si="36"/>
        <v>女</v>
      </c>
      <c r="E383" s="5" t="str">
        <f>"1996-03-26"</f>
        <v>1996-03-26</v>
      </c>
      <c r="F383" s="4" t="str">
        <f t="shared" si="39"/>
        <v>大专</v>
      </c>
    </row>
    <row r="384" customHeight="1" spans="1:6">
      <c r="A384" s="4">
        <v>382</v>
      </c>
      <c r="B384" s="4" t="str">
        <f>"215220190824150224132284"</f>
        <v>215220190824150224132284</v>
      </c>
      <c r="C384" s="4" t="str">
        <f>"周晶"</f>
        <v>周晶</v>
      </c>
      <c r="D384" s="4" t="str">
        <f t="shared" si="36"/>
        <v>女</v>
      </c>
      <c r="E384" s="5" t="str">
        <f>"1994-04-05"</f>
        <v>1994-04-05</v>
      </c>
      <c r="F384" s="4" t="str">
        <f t="shared" si="39"/>
        <v>大专</v>
      </c>
    </row>
    <row r="385" customHeight="1" spans="1:6">
      <c r="A385" s="4">
        <v>383</v>
      </c>
      <c r="B385" s="4" t="str">
        <f>"215220190824150241132285"</f>
        <v>215220190824150241132285</v>
      </c>
      <c r="C385" s="4" t="str">
        <f>"吴文妃"</f>
        <v>吴文妃</v>
      </c>
      <c r="D385" s="4" t="str">
        <f t="shared" si="36"/>
        <v>女</v>
      </c>
      <c r="E385" s="5" t="str">
        <f>"1995-06-21"</f>
        <v>1995-06-21</v>
      </c>
      <c r="F385" s="4" t="str">
        <f t="shared" si="39"/>
        <v>大专</v>
      </c>
    </row>
    <row r="386" customHeight="1" spans="1:6">
      <c r="A386" s="4">
        <v>384</v>
      </c>
      <c r="B386" s="4" t="str">
        <f>"215220190824154916132299"</f>
        <v>215220190824154916132299</v>
      </c>
      <c r="C386" s="4" t="str">
        <f>"王欢欢"</f>
        <v>王欢欢</v>
      </c>
      <c r="D386" s="4" t="str">
        <f t="shared" si="36"/>
        <v>女</v>
      </c>
      <c r="E386" s="5" t="str">
        <f>"1990-02-11"</f>
        <v>1990-02-11</v>
      </c>
      <c r="F386" s="4" t="str">
        <f t="shared" si="39"/>
        <v>大专</v>
      </c>
    </row>
    <row r="387" customHeight="1" spans="1:6">
      <c r="A387" s="4">
        <v>385</v>
      </c>
      <c r="B387" s="4" t="str">
        <f>"215220190824155534132301"</f>
        <v>215220190824155534132301</v>
      </c>
      <c r="C387" s="4" t="str">
        <f>"李爱锋"</f>
        <v>李爱锋</v>
      </c>
      <c r="D387" s="4" t="str">
        <f t="shared" si="36"/>
        <v>女</v>
      </c>
      <c r="E387" s="5" t="str">
        <f>"1992-08-09"</f>
        <v>1992-08-09</v>
      </c>
      <c r="F387" s="4" t="str">
        <f t="shared" si="39"/>
        <v>大专</v>
      </c>
    </row>
    <row r="388" customHeight="1" spans="1:6">
      <c r="A388" s="4">
        <v>386</v>
      </c>
      <c r="B388" s="4" t="str">
        <f>"215220190824155602132302"</f>
        <v>215220190824155602132302</v>
      </c>
      <c r="C388" s="4" t="str">
        <f>"朱以玲"</f>
        <v>朱以玲</v>
      </c>
      <c r="D388" s="4" t="str">
        <f t="shared" si="36"/>
        <v>女</v>
      </c>
      <c r="E388" s="5" t="str">
        <f>"1993-07-08"</f>
        <v>1993-07-08</v>
      </c>
      <c r="F388" s="4" t="str">
        <f t="shared" si="39"/>
        <v>大专</v>
      </c>
    </row>
    <row r="389" customHeight="1" spans="1:6">
      <c r="A389" s="4">
        <v>387</v>
      </c>
      <c r="B389" s="4" t="str">
        <f>"215220190824162800132316"</f>
        <v>215220190824162800132316</v>
      </c>
      <c r="C389" s="4" t="str">
        <f>"何洁仪"</f>
        <v>何洁仪</v>
      </c>
      <c r="D389" s="4" t="str">
        <f t="shared" si="36"/>
        <v>女</v>
      </c>
      <c r="E389" s="5" t="str">
        <f>"1991-05-11"</f>
        <v>1991-05-11</v>
      </c>
      <c r="F389" s="4" t="str">
        <f t="shared" si="39"/>
        <v>大专</v>
      </c>
    </row>
    <row r="390" customHeight="1" spans="1:6">
      <c r="A390" s="4">
        <v>388</v>
      </c>
      <c r="B390" s="4" t="str">
        <f>"215220190824163542132318"</f>
        <v>215220190824163542132318</v>
      </c>
      <c r="C390" s="4" t="str">
        <f>"杨莲"</f>
        <v>杨莲</v>
      </c>
      <c r="D390" s="4" t="str">
        <f t="shared" si="36"/>
        <v>女</v>
      </c>
      <c r="E390" s="5" t="str">
        <f>"1995-08-06"</f>
        <v>1995-08-06</v>
      </c>
      <c r="F390" s="4" t="str">
        <f t="shared" si="39"/>
        <v>大专</v>
      </c>
    </row>
    <row r="391" customHeight="1" spans="1:6">
      <c r="A391" s="4">
        <v>389</v>
      </c>
      <c r="B391" s="4" t="str">
        <f>"215220190824164155132321"</f>
        <v>215220190824164155132321</v>
      </c>
      <c r="C391" s="4" t="str">
        <f>"符淑艳"</f>
        <v>符淑艳</v>
      </c>
      <c r="D391" s="4" t="str">
        <f t="shared" si="36"/>
        <v>女</v>
      </c>
      <c r="E391" s="5" t="str">
        <f>"1993-07-15"</f>
        <v>1993-07-15</v>
      </c>
      <c r="F391" s="4" t="str">
        <f t="shared" si="39"/>
        <v>大专</v>
      </c>
    </row>
    <row r="392" customHeight="1" spans="1:6">
      <c r="A392" s="4">
        <v>390</v>
      </c>
      <c r="B392" s="4" t="str">
        <f>"215220190824164806132325"</f>
        <v>215220190824164806132325</v>
      </c>
      <c r="C392" s="4" t="str">
        <f>"符艳花"</f>
        <v>符艳花</v>
      </c>
      <c r="D392" s="4" t="str">
        <f t="shared" si="36"/>
        <v>女</v>
      </c>
      <c r="E392" s="5" t="str">
        <f>"1992-06-15"</f>
        <v>1992-06-15</v>
      </c>
      <c r="F392" s="4" t="str">
        <f t="shared" si="39"/>
        <v>大专</v>
      </c>
    </row>
    <row r="393" customHeight="1" spans="1:6">
      <c r="A393" s="4">
        <v>391</v>
      </c>
      <c r="B393" s="4" t="str">
        <f>"215220190824165508132330"</f>
        <v>215220190824165508132330</v>
      </c>
      <c r="C393" s="4" t="str">
        <f>"吴一浪"</f>
        <v>吴一浪</v>
      </c>
      <c r="D393" s="4" t="str">
        <f t="shared" si="36"/>
        <v>女</v>
      </c>
      <c r="E393" s="5" t="str">
        <f>"1996-09-28"</f>
        <v>1996-09-28</v>
      </c>
      <c r="F393" s="4" t="str">
        <f t="shared" si="39"/>
        <v>大专</v>
      </c>
    </row>
    <row r="394" customHeight="1" spans="1:6">
      <c r="A394" s="4">
        <v>392</v>
      </c>
      <c r="B394" s="4" t="str">
        <f>"215220190824170718132335"</f>
        <v>215220190824170718132335</v>
      </c>
      <c r="C394" s="4" t="str">
        <f>"林秀妹"</f>
        <v>林秀妹</v>
      </c>
      <c r="D394" s="4" t="str">
        <f t="shared" si="36"/>
        <v>女</v>
      </c>
      <c r="E394" s="5" t="str">
        <f>"1995-04-12"</f>
        <v>1995-04-12</v>
      </c>
      <c r="F394" s="4" t="str">
        <f t="shared" si="39"/>
        <v>大专</v>
      </c>
    </row>
    <row r="395" customHeight="1" spans="1:6">
      <c r="A395" s="4">
        <v>393</v>
      </c>
      <c r="B395" s="4" t="str">
        <f>"215220190824173142132348"</f>
        <v>215220190824173142132348</v>
      </c>
      <c r="C395" s="4" t="str">
        <f>"李暖暖"</f>
        <v>李暖暖</v>
      </c>
      <c r="D395" s="4" t="str">
        <f t="shared" si="36"/>
        <v>女</v>
      </c>
      <c r="E395" s="5" t="str">
        <f>"1995-05-05"</f>
        <v>1995-05-05</v>
      </c>
      <c r="F395" s="4" t="str">
        <f t="shared" si="39"/>
        <v>大专</v>
      </c>
    </row>
    <row r="396" customHeight="1" spans="1:6">
      <c r="A396" s="4">
        <v>394</v>
      </c>
      <c r="B396" s="4" t="str">
        <f>"215220190824173247132349"</f>
        <v>215220190824173247132349</v>
      </c>
      <c r="C396" s="4" t="str">
        <f>"符释文"</f>
        <v>符释文</v>
      </c>
      <c r="D396" s="4" t="str">
        <f t="shared" si="36"/>
        <v>女</v>
      </c>
      <c r="E396" s="5" t="str">
        <f>"1997-09-13"</f>
        <v>1997-09-13</v>
      </c>
      <c r="F396" s="4" t="str">
        <f t="shared" si="39"/>
        <v>大专</v>
      </c>
    </row>
    <row r="397" customHeight="1" spans="1:6">
      <c r="A397" s="4">
        <v>395</v>
      </c>
      <c r="B397" s="4" t="str">
        <f>"215220190824173337132351"</f>
        <v>215220190824173337132351</v>
      </c>
      <c r="C397" s="4" t="str">
        <f>"陈江红"</f>
        <v>陈江红</v>
      </c>
      <c r="D397" s="4" t="str">
        <f t="shared" si="36"/>
        <v>女</v>
      </c>
      <c r="E397" s="5" t="str">
        <f>"1991-09-09"</f>
        <v>1991-09-09</v>
      </c>
      <c r="F397" s="4" t="str">
        <f>"本科"</f>
        <v>本科</v>
      </c>
    </row>
    <row r="398" customHeight="1" spans="1:6">
      <c r="A398" s="4">
        <v>396</v>
      </c>
      <c r="B398" s="4" t="str">
        <f>"215220190824174220132354"</f>
        <v>215220190824174220132354</v>
      </c>
      <c r="C398" s="4" t="str">
        <f>"许治坚"</f>
        <v>许治坚</v>
      </c>
      <c r="D398" s="4" t="str">
        <f t="shared" si="36"/>
        <v>女</v>
      </c>
      <c r="E398" s="5" t="str">
        <f>"1996-12-19"</f>
        <v>1996-12-19</v>
      </c>
      <c r="F398" s="4" t="str">
        <f>"本科"</f>
        <v>本科</v>
      </c>
    </row>
    <row r="399" customHeight="1" spans="1:6">
      <c r="A399" s="4">
        <v>397</v>
      </c>
      <c r="B399" s="4" t="str">
        <f>"215220190824174933132357"</f>
        <v>215220190824174933132357</v>
      </c>
      <c r="C399" s="4" t="str">
        <f>"肖焕振"</f>
        <v>肖焕振</v>
      </c>
      <c r="D399" s="4" t="str">
        <f t="shared" si="36"/>
        <v>女</v>
      </c>
      <c r="E399" s="5" t="str">
        <f>"1994-01-02"</f>
        <v>1994-01-02</v>
      </c>
      <c r="F399" s="4" t="str">
        <f t="shared" ref="F399:F404" si="40">"大专"</f>
        <v>大专</v>
      </c>
    </row>
    <row r="400" customHeight="1" spans="1:6">
      <c r="A400" s="4">
        <v>398</v>
      </c>
      <c r="B400" s="4" t="str">
        <f>"215220190824180448132360"</f>
        <v>215220190824180448132360</v>
      </c>
      <c r="C400" s="4" t="str">
        <f>"王慧转"</f>
        <v>王慧转</v>
      </c>
      <c r="D400" s="4" t="str">
        <f t="shared" si="36"/>
        <v>女</v>
      </c>
      <c r="E400" s="5" t="str">
        <f>"1996-12-02"</f>
        <v>1996-12-02</v>
      </c>
      <c r="F400" s="4" t="str">
        <f t="shared" si="40"/>
        <v>大专</v>
      </c>
    </row>
    <row r="401" customHeight="1" spans="1:6">
      <c r="A401" s="4">
        <v>399</v>
      </c>
      <c r="B401" s="4" t="str">
        <f>"215220190824182314132362"</f>
        <v>215220190824182314132362</v>
      </c>
      <c r="C401" s="4" t="str">
        <f>"韦梅"</f>
        <v>韦梅</v>
      </c>
      <c r="D401" s="4" t="str">
        <f t="shared" si="36"/>
        <v>女</v>
      </c>
      <c r="E401" s="5" t="str">
        <f>"1996-01-21"</f>
        <v>1996-01-21</v>
      </c>
      <c r="F401" s="4" t="str">
        <f t="shared" si="40"/>
        <v>大专</v>
      </c>
    </row>
    <row r="402" customHeight="1" spans="1:6">
      <c r="A402" s="4">
        <v>400</v>
      </c>
      <c r="B402" s="4" t="str">
        <f>"215220190824182900132363"</f>
        <v>215220190824182900132363</v>
      </c>
      <c r="C402" s="4" t="str">
        <f>"莫秀敏"</f>
        <v>莫秀敏</v>
      </c>
      <c r="D402" s="4" t="str">
        <f t="shared" si="36"/>
        <v>女</v>
      </c>
      <c r="E402" s="5" t="str">
        <f>"1989-08-12"</f>
        <v>1989-08-12</v>
      </c>
      <c r="F402" s="4" t="str">
        <f t="shared" si="40"/>
        <v>大专</v>
      </c>
    </row>
    <row r="403" customHeight="1" spans="1:6">
      <c r="A403" s="4">
        <v>401</v>
      </c>
      <c r="B403" s="4" t="str">
        <f>"215220190824183613132366"</f>
        <v>215220190824183613132366</v>
      </c>
      <c r="C403" s="4" t="str">
        <f>"潘珊珊"</f>
        <v>潘珊珊</v>
      </c>
      <c r="D403" s="4" t="str">
        <f t="shared" si="36"/>
        <v>女</v>
      </c>
      <c r="E403" s="5" t="str">
        <f>"1994-12-08"</f>
        <v>1994-12-08</v>
      </c>
      <c r="F403" s="4" t="str">
        <f t="shared" si="40"/>
        <v>大专</v>
      </c>
    </row>
    <row r="404" customHeight="1" spans="1:6">
      <c r="A404" s="4">
        <v>402</v>
      </c>
      <c r="B404" s="4" t="str">
        <f>"215220190824184753132373"</f>
        <v>215220190824184753132373</v>
      </c>
      <c r="C404" s="4" t="str">
        <f>"王会莉"</f>
        <v>王会莉</v>
      </c>
      <c r="D404" s="4" t="str">
        <f t="shared" si="36"/>
        <v>女</v>
      </c>
      <c r="E404" s="5" t="str">
        <f>"1994-01-06"</f>
        <v>1994-01-06</v>
      </c>
      <c r="F404" s="4" t="str">
        <f t="shared" si="40"/>
        <v>大专</v>
      </c>
    </row>
    <row r="405" customHeight="1" spans="1:6">
      <c r="A405" s="4">
        <v>403</v>
      </c>
      <c r="B405" s="4" t="str">
        <f>"215220190824190653132382"</f>
        <v>215220190824190653132382</v>
      </c>
      <c r="C405" s="4" t="str">
        <f>"陈温香"</f>
        <v>陈温香</v>
      </c>
      <c r="D405" s="4" t="str">
        <f t="shared" si="36"/>
        <v>女</v>
      </c>
      <c r="E405" s="5" t="str">
        <f>"1995-03-08"</f>
        <v>1995-03-08</v>
      </c>
      <c r="F405" s="4" t="str">
        <f>"本科"</f>
        <v>本科</v>
      </c>
    </row>
    <row r="406" customHeight="1" spans="1:6">
      <c r="A406" s="4">
        <v>404</v>
      </c>
      <c r="B406" s="4" t="str">
        <f>"215220190824190747132383"</f>
        <v>215220190824190747132383</v>
      </c>
      <c r="C406" s="4" t="str">
        <f>"林不二"</f>
        <v>林不二</v>
      </c>
      <c r="D406" s="4" t="str">
        <f t="shared" si="36"/>
        <v>女</v>
      </c>
      <c r="E406" s="5" t="str">
        <f>"1992-03-08"</f>
        <v>1992-03-08</v>
      </c>
      <c r="F406" s="4" t="str">
        <f t="shared" ref="F406:F408" si="41">"大专"</f>
        <v>大专</v>
      </c>
    </row>
    <row r="407" customHeight="1" spans="1:6">
      <c r="A407" s="4">
        <v>405</v>
      </c>
      <c r="B407" s="4" t="str">
        <f>"215220190824191904132387"</f>
        <v>215220190824191904132387</v>
      </c>
      <c r="C407" s="4" t="str">
        <f>"李引淑"</f>
        <v>李引淑</v>
      </c>
      <c r="D407" s="4" t="str">
        <f t="shared" si="36"/>
        <v>女</v>
      </c>
      <c r="E407" s="5" t="str">
        <f>"1993-06-19"</f>
        <v>1993-06-19</v>
      </c>
      <c r="F407" s="4" t="str">
        <f t="shared" si="41"/>
        <v>大专</v>
      </c>
    </row>
    <row r="408" customHeight="1" spans="1:6">
      <c r="A408" s="4">
        <v>406</v>
      </c>
      <c r="B408" s="4" t="str">
        <f>"215220190824191931132388"</f>
        <v>215220190824191931132388</v>
      </c>
      <c r="C408" s="4" t="str">
        <f>"方晶"</f>
        <v>方晶</v>
      </c>
      <c r="D408" s="4" t="str">
        <f t="shared" si="36"/>
        <v>女</v>
      </c>
      <c r="E408" s="5" t="str">
        <f>"1995-11-21"</f>
        <v>1995-11-21</v>
      </c>
      <c r="F408" s="4" t="str">
        <f t="shared" si="41"/>
        <v>大专</v>
      </c>
    </row>
    <row r="409" customHeight="1" spans="1:6">
      <c r="A409" s="4">
        <v>407</v>
      </c>
      <c r="B409" s="4" t="str">
        <f>"215220190824192013132390"</f>
        <v>215220190824192013132390</v>
      </c>
      <c r="C409" s="4" t="str">
        <f>"王绥盈"</f>
        <v>王绥盈</v>
      </c>
      <c r="D409" s="4" t="str">
        <f t="shared" si="36"/>
        <v>女</v>
      </c>
      <c r="E409" s="5" t="str">
        <f>"1989-10-25"</f>
        <v>1989-10-25</v>
      </c>
      <c r="F409" s="4" t="str">
        <f>"本科"</f>
        <v>本科</v>
      </c>
    </row>
    <row r="410" customHeight="1" spans="1:6">
      <c r="A410" s="4">
        <v>408</v>
      </c>
      <c r="B410" s="4" t="str">
        <f>"215220190824193550132395"</f>
        <v>215220190824193550132395</v>
      </c>
      <c r="C410" s="4" t="str">
        <f>"谢桃玉"</f>
        <v>谢桃玉</v>
      </c>
      <c r="D410" s="4" t="str">
        <f t="shared" si="36"/>
        <v>女</v>
      </c>
      <c r="E410" s="5" t="str">
        <f>"1997-11-14"</f>
        <v>1997-11-14</v>
      </c>
      <c r="F410" s="4" t="str">
        <f t="shared" ref="F410:F427" si="42">"大专"</f>
        <v>大专</v>
      </c>
    </row>
    <row r="411" customHeight="1" spans="1:6">
      <c r="A411" s="4">
        <v>409</v>
      </c>
      <c r="B411" s="4" t="str">
        <f>"215220190824193559132396"</f>
        <v>215220190824193559132396</v>
      </c>
      <c r="C411" s="4" t="str">
        <f>"钟浪"</f>
        <v>钟浪</v>
      </c>
      <c r="D411" s="4" t="str">
        <f t="shared" si="36"/>
        <v>女</v>
      </c>
      <c r="E411" s="5" t="str">
        <f>"1990-12-15"</f>
        <v>1990-12-15</v>
      </c>
      <c r="F411" s="4" t="str">
        <f t="shared" si="42"/>
        <v>大专</v>
      </c>
    </row>
    <row r="412" customHeight="1" spans="1:6">
      <c r="A412" s="4">
        <v>410</v>
      </c>
      <c r="B412" s="4" t="str">
        <f>"215220190824194027132399"</f>
        <v>215220190824194027132399</v>
      </c>
      <c r="C412" s="4" t="str">
        <f>"邢增菊"</f>
        <v>邢增菊</v>
      </c>
      <c r="D412" s="4" t="str">
        <f t="shared" si="36"/>
        <v>女</v>
      </c>
      <c r="E412" s="5" t="str">
        <f>"1989-05-26"</f>
        <v>1989-05-26</v>
      </c>
      <c r="F412" s="4" t="str">
        <f t="shared" si="42"/>
        <v>大专</v>
      </c>
    </row>
    <row r="413" customHeight="1" spans="1:6">
      <c r="A413" s="4">
        <v>411</v>
      </c>
      <c r="B413" s="4" t="str">
        <f>"215220190824194252132400"</f>
        <v>215220190824194252132400</v>
      </c>
      <c r="C413" s="4" t="str">
        <f>"黎菊女"</f>
        <v>黎菊女</v>
      </c>
      <c r="D413" s="4" t="str">
        <f t="shared" si="36"/>
        <v>女</v>
      </c>
      <c r="E413" s="5" t="str">
        <f>"1994-03-02"</f>
        <v>1994-03-02</v>
      </c>
      <c r="F413" s="4" t="str">
        <f t="shared" si="42"/>
        <v>大专</v>
      </c>
    </row>
    <row r="414" customHeight="1" spans="1:6">
      <c r="A414" s="4">
        <v>412</v>
      </c>
      <c r="B414" s="4" t="str">
        <f>"215220190824195258132403"</f>
        <v>215220190824195258132403</v>
      </c>
      <c r="C414" s="4" t="str">
        <f>"符舒瑾"</f>
        <v>符舒瑾</v>
      </c>
      <c r="D414" s="4" t="str">
        <f t="shared" si="36"/>
        <v>女</v>
      </c>
      <c r="E414" s="5" t="str">
        <f>"1997-12-20"</f>
        <v>1997-12-20</v>
      </c>
      <c r="F414" s="4" t="str">
        <f t="shared" si="42"/>
        <v>大专</v>
      </c>
    </row>
    <row r="415" customHeight="1" spans="1:6">
      <c r="A415" s="4">
        <v>413</v>
      </c>
      <c r="B415" s="4" t="str">
        <f>"215220190824200129132407"</f>
        <v>215220190824200129132407</v>
      </c>
      <c r="C415" s="4" t="str">
        <f>"羊美穗"</f>
        <v>羊美穗</v>
      </c>
      <c r="D415" s="4" t="str">
        <f t="shared" ref="D415:D478" si="43">"女"</f>
        <v>女</v>
      </c>
      <c r="E415" s="5" t="str">
        <f>"1990-06-07"</f>
        <v>1990-06-07</v>
      </c>
      <c r="F415" s="4" t="str">
        <f t="shared" si="42"/>
        <v>大专</v>
      </c>
    </row>
    <row r="416" customHeight="1" spans="1:6">
      <c r="A416" s="4">
        <v>414</v>
      </c>
      <c r="B416" s="4" t="str">
        <f>"215220190824200421132408"</f>
        <v>215220190824200421132408</v>
      </c>
      <c r="C416" s="4" t="str">
        <f>"朱金姬"</f>
        <v>朱金姬</v>
      </c>
      <c r="D416" s="4" t="str">
        <f t="shared" si="43"/>
        <v>女</v>
      </c>
      <c r="E416" s="5" t="str">
        <f>"1992-05-22"</f>
        <v>1992-05-22</v>
      </c>
      <c r="F416" s="4" t="str">
        <f t="shared" si="42"/>
        <v>大专</v>
      </c>
    </row>
    <row r="417" customHeight="1" spans="1:6">
      <c r="A417" s="4">
        <v>415</v>
      </c>
      <c r="B417" s="4" t="str">
        <f>"215220190824203452132420"</f>
        <v>215220190824203452132420</v>
      </c>
      <c r="C417" s="4" t="str">
        <f>"王国霜"</f>
        <v>王国霜</v>
      </c>
      <c r="D417" s="4" t="str">
        <f t="shared" si="43"/>
        <v>女</v>
      </c>
      <c r="E417" s="5" t="str">
        <f>"1989-01-25"</f>
        <v>1989-01-25</v>
      </c>
      <c r="F417" s="4" t="str">
        <f t="shared" si="42"/>
        <v>大专</v>
      </c>
    </row>
    <row r="418" customHeight="1" spans="1:6">
      <c r="A418" s="4">
        <v>416</v>
      </c>
      <c r="B418" s="4" t="str">
        <f>"215220190824204015132421"</f>
        <v>215220190824204015132421</v>
      </c>
      <c r="C418" s="4" t="str">
        <f>"黄位燕"</f>
        <v>黄位燕</v>
      </c>
      <c r="D418" s="4" t="str">
        <f t="shared" si="43"/>
        <v>女</v>
      </c>
      <c r="E418" s="5" t="str">
        <f>"1987-11-30"</f>
        <v>1987-11-30</v>
      </c>
      <c r="F418" s="4" t="str">
        <f t="shared" si="42"/>
        <v>大专</v>
      </c>
    </row>
    <row r="419" customHeight="1" spans="1:6">
      <c r="A419" s="4">
        <v>417</v>
      </c>
      <c r="B419" s="4" t="str">
        <f>"215220190824204822132425"</f>
        <v>215220190824204822132425</v>
      </c>
      <c r="C419" s="4" t="str">
        <f>"冯锦"</f>
        <v>冯锦</v>
      </c>
      <c r="D419" s="4" t="str">
        <f t="shared" si="43"/>
        <v>女</v>
      </c>
      <c r="E419" s="5" t="str">
        <f>"1986-10-05"</f>
        <v>1986-10-05</v>
      </c>
      <c r="F419" s="4" t="str">
        <f t="shared" si="42"/>
        <v>大专</v>
      </c>
    </row>
    <row r="420" customHeight="1" spans="1:6">
      <c r="A420" s="4">
        <v>418</v>
      </c>
      <c r="B420" s="4" t="str">
        <f>"215220190824205346132429"</f>
        <v>215220190824205346132429</v>
      </c>
      <c r="C420" s="4" t="str">
        <f>"杨孟琼"</f>
        <v>杨孟琼</v>
      </c>
      <c r="D420" s="4" t="str">
        <f t="shared" si="43"/>
        <v>女</v>
      </c>
      <c r="E420" s="5" t="str">
        <f>"1997-01-29"</f>
        <v>1997-01-29</v>
      </c>
      <c r="F420" s="4" t="str">
        <f t="shared" si="42"/>
        <v>大专</v>
      </c>
    </row>
    <row r="421" customHeight="1" spans="1:6">
      <c r="A421" s="4">
        <v>419</v>
      </c>
      <c r="B421" s="4" t="str">
        <f>"215220190824205851132432"</f>
        <v>215220190824205851132432</v>
      </c>
      <c r="C421" s="4" t="str">
        <f>"黄春英"</f>
        <v>黄春英</v>
      </c>
      <c r="D421" s="4" t="str">
        <f t="shared" si="43"/>
        <v>女</v>
      </c>
      <c r="E421" s="5" t="str">
        <f>"1994-10-12"</f>
        <v>1994-10-12</v>
      </c>
      <c r="F421" s="4" t="str">
        <f t="shared" si="42"/>
        <v>大专</v>
      </c>
    </row>
    <row r="422" customHeight="1" spans="1:6">
      <c r="A422" s="4">
        <v>420</v>
      </c>
      <c r="B422" s="4" t="str">
        <f>"215220190824211457132440"</f>
        <v>215220190824211457132440</v>
      </c>
      <c r="C422" s="4" t="str">
        <f>"陈雅琳"</f>
        <v>陈雅琳</v>
      </c>
      <c r="D422" s="4" t="str">
        <f t="shared" si="43"/>
        <v>女</v>
      </c>
      <c r="E422" s="5" t="str">
        <f>"1995-07-30"</f>
        <v>1995-07-30</v>
      </c>
      <c r="F422" s="4" t="str">
        <f t="shared" si="42"/>
        <v>大专</v>
      </c>
    </row>
    <row r="423" customHeight="1" spans="1:6">
      <c r="A423" s="4">
        <v>421</v>
      </c>
      <c r="B423" s="4" t="str">
        <f>"215220190824211832132442"</f>
        <v>215220190824211832132442</v>
      </c>
      <c r="C423" s="4" t="str">
        <f>"许万丽"</f>
        <v>许万丽</v>
      </c>
      <c r="D423" s="4" t="str">
        <f t="shared" si="43"/>
        <v>女</v>
      </c>
      <c r="E423" s="5" t="str">
        <f>"1995-02-02"</f>
        <v>1995-02-02</v>
      </c>
      <c r="F423" s="4" t="str">
        <f t="shared" si="42"/>
        <v>大专</v>
      </c>
    </row>
    <row r="424" customHeight="1" spans="1:6">
      <c r="A424" s="4">
        <v>422</v>
      </c>
      <c r="B424" s="4" t="str">
        <f>"215220190824212839132447"</f>
        <v>215220190824212839132447</v>
      </c>
      <c r="C424" s="4" t="str">
        <f>"符连英"</f>
        <v>符连英</v>
      </c>
      <c r="D424" s="4" t="str">
        <f t="shared" si="43"/>
        <v>女</v>
      </c>
      <c r="E424" s="5" t="str">
        <f>"1994-01-07"</f>
        <v>1994-01-07</v>
      </c>
      <c r="F424" s="4" t="str">
        <f t="shared" si="42"/>
        <v>大专</v>
      </c>
    </row>
    <row r="425" customHeight="1" spans="1:6">
      <c r="A425" s="4">
        <v>423</v>
      </c>
      <c r="B425" s="4" t="str">
        <f>"215220190824213548132452"</f>
        <v>215220190824213548132452</v>
      </c>
      <c r="C425" s="4" t="str">
        <f>"郑叶梅"</f>
        <v>郑叶梅</v>
      </c>
      <c r="D425" s="4" t="str">
        <f t="shared" si="43"/>
        <v>女</v>
      </c>
      <c r="E425" s="5" t="str">
        <f>"1994-01-28"</f>
        <v>1994-01-28</v>
      </c>
      <c r="F425" s="4" t="str">
        <f t="shared" si="42"/>
        <v>大专</v>
      </c>
    </row>
    <row r="426" customHeight="1" spans="1:6">
      <c r="A426" s="4">
        <v>424</v>
      </c>
      <c r="B426" s="4" t="str">
        <f>"215220190824213741132453"</f>
        <v>215220190824213741132453</v>
      </c>
      <c r="C426" s="4" t="str">
        <f>"姜茹敏"</f>
        <v>姜茹敏</v>
      </c>
      <c r="D426" s="4" t="str">
        <f t="shared" si="43"/>
        <v>女</v>
      </c>
      <c r="E426" s="5" t="str">
        <f>"1987-09-16"</f>
        <v>1987-09-16</v>
      </c>
      <c r="F426" s="4" t="str">
        <f t="shared" si="42"/>
        <v>大专</v>
      </c>
    </row>
    <row r="427" customHeight="1" spans="1:6">
      <c r="A427" s="4">
        <v>425</v>
      </c>
      <c r="B427" s="4" t="str">
        <f>"215220190824215100132458"</f>
        <v>215220190824215100132458</v>
      </c>
      <c r="C427" s="4" t="str">
        <f>"刘莹莹"</f>
        <v>刘莹莹</v>
      </c>
      <c r="D427" s="4" t="str">
        <f t="shared" si="43"/>
        <v>女</v>
      </c>
      <c r="E427" s="5" t="str">
        <f>"1997-03-15"</f>
        <v>1997-03-15</v>
      </c>
      <c r="F427" s="4" t="str">
        <f t="shared" si="42"/>
        <v>大专</v>
      </c>
    </row>
    <row r="428" customHeight="1" spans="1:6">
      <c r="A428" s="4">
        <v>426</v>
      </c>
      <c r="B428" s="4" t="str">
        <f>"215220190824215339132460"</f>
        <v>215220190824215339132460</v>
      </c>
      <c r="C428" s="4" t="str">
        <f>"李海旧"</f>
        <v>李海旧</v>
      </c>
      <c r="D428" s="4" t="str">
        <f t="shared" si="43"/>
        <v>女</v>
      </c>
      <c r="E428" s="5" t="str">
        <f>"1990-03-06"</f>
        <v>1990-03-06</v>
      </c>
      <c r="F428" s="4" t="str">
        <f>"本科"</f>
        <v>本科</v>
      </c>
    </row>
    <row r="429" customHeight="1" spans="1:6">
      <c r="A429" s="4">
        <v>427</v>
      </c>
      <c r="B429" s="4" t="str">
        <f>"215220190824222430132479"</f>
        <v>215220190824222430132479</v>
      </c>
      <c r="C429" s="4" t="str">
        <f>"王春江"</f>
        <v>王春江</v>
      </c>
      <c r="D429" s="4" t="str">
        <f t="shared" si="43"/>
        <v>女</v>
      </c>
      <c r="E429" s="5" t="str">
        <f>"1990-03-02"</f>
        <v>1990-03-02</v>
      </c>
      <c r="F429" s="4" t="str">
        <f t="shared" ref="F429:F441" si="44">"大专"</f>
        <v>大专</v>
      </c>
    </row>
    <row r="430" customHeight="1" spans="1:6">
      <c r="A430" s="4">
        <v>428</v>
      </c>
      <c r="B430" s="4" t="str">
        <f>"215220190824222928132484"</f>
        <v>215220190824222928132484</v>
      </c>
      <c r="C430" s="4" t="str">
        <f>"徐惠转"</f>
        <v>徐惠转</v>
      </c>
      <c r="D430" s="4" t="str">
        <f t="shared" si="43"/>
        <v>女</v>
      </c>
      <c r="E430" s="5" t="str">
        <f>"1990-01-15"</f>
        <v>1990-01-15</v>
      </c>
      <c r="F430" s="4" t="str">
        <f t="shared" si="44"/>
        <v>大专</v>
      </c>
    </row>
    <row r="431" customHeight="1" spans="1:6">
      <c r="A431" s="4">
        <v>429</v>
      </c>
      <c r="B431" s="4" t="str">
        <f>"215220190824223454132488"</f>
        <v>215220190824223454132488</v>
      </c>
      <c r="C431" s="4" t="str">
        <f>"林卉"</f>
        <v>林卉</v>
      </c>
      <c r="D431" s="4" t="str">
        <f t="shared" si="43"/>
        <v>女</v>
      </c>
      <c r="E431" s="5" t="str">
        <f>"1992-05-21"</f>
        <v>1992-05-21</v>
      </c>
      <c r="F431" s="4" t="str">
        <f t="shared" si="44"/>
        <v>大专</v>
      </c>
    </row>
    <row r="432" customHeight="1" spans="1:6">
      <c r="A432" s="4">
        <v>430</v>
      </c>
      <c r="B432" s="4" t="str">
        <f>"215220190824230448132502"</f>
        <v>215220190824230448132502</v>
      </c>
      <c r="C432" s="4" t="str">
        <f>"李焕琴"</f>
        <v>李焕琴</v>
      </c>
      <c r="D432" s="4" t="str">
        <f t="shared" si="43"/>
        <v>女</v>
      </c>
      <c r="E432" s="5" t="str">
        <f>"1987-10-29"</f>
        <v>1987-10-29</v>
      </c>
      <c r="F432" s="4" t="str">
        <f t="shared" si="44"/>
        <v>大专</v>
      </c>
    </row>
    <row r="433" customHeight="1" spans="1:6">
      <c r="A433" s="4">
        <v>431</v>
      </c>
      <c r="B433" s="4" t="str">
        <f>"215220190824232344132514"</f>
        <v>215220190824232344132514</v>
      </c>
      <c r="C433" s="4" t="str">
        <f>"张伟波"</f>
        <v>张伟波</v>
      </c>
      <c r="D433" s="4" t="str">
        <f t="shared" si="43"/>
        <v>女</v>
      </c>
      <c r="E433" s="5" t="str">
        <f>"1994-11-11"</f>
        <v>1994-11-11</v>
      </c>
      <c r="F433" s="4" t="str">
        <f t="shared" si="44"/>
        <v>大专</v>
      </c>
    </row>
    <row r="434" customHeight="1" spans="1:6">
      <c r="A434" s="4">
        <v>432</v>
      </c>
      <c r="B434" s="4" t="str">
        <f>"215220190824235037132531"</f>
        <v>215220190824235037132531</v>
      </c>
      <c r="C434" s="4" t="str">
        <f>"符欣"</f>
        <v>符欣</v>
      </c>
      <c r="D434" s="4" t="str">
        <f t="shared" si="43"/>
        <v>女</v>
      </c>
      <c r="E434" s="5" t="str">
        <f>"1990-10-30"</f>
        <v>1990-10-30</v>
      </c>
      <c r="F434" s="4" t="str">
        <f t="shared" si="44"/>
        <v>大专</v>
      </c>
    </row>
    <row r="435" customHeight="1" spans="1:6">
      <c r="A435" s="4">
        <v>433</v>
      </c>
      <c r="B435" s="4" t="str">
        <f>"215220190825005102132543"</f>
        <v>215220190825005102132543</v>
      </c>
      <c r="C435" s="4" t="str">
        <f>"文美容"</f>
        <v>文美容</v>
      </c>
      <c r="D435" s="4" t="str">
        <f t="shared" si="43"/>
        <v>女</v>
      </c>
      <c r="E435" s="5" t="str">
        <f>"1999-09-15"</f>
        <v>1999-09-15</v>
      </c>
      <c r="F435" s="4" t="str">
        <f t="shared" si="44"/>
        <v>大专</v>
      </c>
    </row>
    <row r="436" customHeight="1" spans="1:6">
      <c r="A436" s="4">
        <v>434</v>
      </c>
      <c r="B436" s="4" t="str">
        <f>"215220190825005203132544"</f>
        <v>215220190825005203132544</v>
      </c>
      <c r="C436" s="4" t="str">
        <f>"梁界"</f>
        <v>梁界</v>
      </c>
      <c r="D436" s="4" t="str">
        <f t="shared" si="43"/>
        <v>女</v>
      </c>
      <c r="E436" s="5" t="str">
        <f>"1991-08-18"</f>
        <v>1991-08-18</v>
      </c>
      <c r="F436" s="4" t="str">
        <f t="shared" si="44"/>
        <v>大专</v>
      </c>
    </row>
    <row r="437" customHeight="1" spans="1:6">
      <c r="A437" s="4">
        <v>435</v>
      </c>
      <c r="B437" s="4" t="str">
        <f>"215220190825022548132548"</f>
        <v>215220190825022548132548</v>
      </c>
      <c r="C437" s="4" t="str">
        <f>"李雅君"</f>
        <v>李雅君</v>
      </c>
      <c r="D437" s="4" t="str">
        <f t="shared" si="43"/>
        <v>女</v>
      </c>
      <c r="E437" s="5" t="str">
        <f>"1995-07-21"</f>
        <v>1995-07-21</v>
      </c>
      <c r="F437" s="4" t="str">
        <f t="shared" si="44"/>
        <v>大专</v>
      </c>
    </row>
    <row r="438" customHeight="1" spans="1:6">
      <c r="A438" s="4">
        <v>436</v>
      </c>
      <c r="B438" s="4" t="str">
        <f>"215220190825083109132557"</f>
        <v>215220190825083109132557</v>
      </c>
      <c r="C438" s="4" t="str">
        <f>"郑忠艳"</f>
        <v>郑忠艳</v>
      </c>
      <c r="D438" s="4" t="str">
        <f t="shared" si="43"/>
        <v>女</v>
      </c>
      <c r="E438" s="5" t="str">
        <f>"1992-12-24"</f>
        <v>1992-12-24</v>
      </c>
      <c r="F438" s="4" t="str">
        <f t="shared" si="44"/>
        <v>大专</v>
      </c>
    </row>
    <row r="439" customHeight="1" spans="1:6">
      <c r="A439" s="4">
        <v>437</v>
      </c>
      <c r="B439" s="4" t="str">
        <f>"215220190825085604132560"</f>
        <v>215220190825085604132560</v>
      </c>
      <c r="C439" s="4" t="str">
        <f>"陈小丽"</f>
        <v>陈小丽</v>
      </c>
      <c r="D439" s="4" t="str">
        <f t="shared" si="43"/>
        <v>女</v>
      </c>
      <c r="E439" s="5" t="str">
        <f>"1991-12-03"</f>
        <v>1991-12-03</v>
      </c>
      <c r="F439" s="4" t="str">
        <f t="shared" si="44"/>
        <v>大专</v>
      </c>
    </row>
    <row r="440" customHeight="1" spans="1:6">
      <c r="A440" s="4">
        <v>438</v>
      </c>
      <c r="B440" s="4" t="str">
        <f>"215220190825092128132567"</f>
        <v>215220190825092128132567</v>
      </c>
      <c r="C440" s="4" t="str">
        <f>"李慧平"</f>
        <v>李慧平</v>
      </c>
      <c r="D440" s="4" t="str">
        <f t="shared" si="43"/>
        <v>女</v>
      </c>
      <c r="E440" s="5" t="str">
        <f>"1996-06-01"</f>
        <v>1996-06-01</v>
      </c>
      <c r="F440" s="4" t="str">
        <f t="shared" si="44"/>
        <v>大专</v>
      </c>
    </row>
    <row r="441" customHeight="1" spans="1:6">
      <c r="A441" s="4">
        <v>439</v>
      </c>
      <c r="B441" s="4" t="str">
        <f>"215220190825093840132576"</f>
        <v>215220190825093840132576</v>
      </c>
      <c r="C441" s="4" t="str">
        <f>"石琼晓"</f>
        <v>石琼晓</v>
      </c>
      <c r="D441" s="4" t="str">
        <f t="shared" si="43"/>
        <v>女</v>
      </c>
      <c r="E441" s="5" t="str">
        <f>"1995-01-02"</f>
        <v>1995-01-02</v>
      </c>
      <c r="F441" s="4" t="str">
        <f t="shared" si="44"/>
        <v>大专</v>
      </c>
    </row>
    <row r="442" customHeight="1" spans="1:6">
      <c r="A442" s="4">
        <v>440</v>
      </c>
      <c r="B442" s="4" t="str">
        <f>"215220190825093843132577"</f>
        <v>215220190825093843132577</v>
      </c>
      <c r="C442" s="4" t="str">
        <f>"冯政"</f>
        <v>冯政</v>
      </c>
      <c r="D442" s="4" t="str">
        <f t="shared" si="43"/>
        <v>女</v>
      </c>
      <c r="E442" s="5" t="str">
        <f>"1989-12-26"</f>
        <v>1989-12-26</v>
      </c>
      <c r="F442" s="4" t="str">
        <f>"本科"</f>
        <v>本科</v>
      </c>
    </row>
    <row r="443" customHeight="1" spans="1:6">
      <c r="A443" s="4">
        <v>441</v>
      </c>
      <c r="B443" s="4" t="str">
        <f>"215220190825094507132581"</f>
        <v>215220190825094507132581</v>
      </c>
      <c r="C443" s="4" t="str">
        <f>"陈明佳"</f>
        <v>陈明佳</v>
      </c>
      <c r="D443" s="4" t="str">
        <f t="shared" si="43"/>
        <v>女</v>
      </c>
      <c r="E443" s="5" t="str">
        <f>"1993-05-07"</f>
        <v>1993-05-07</v>
      </c>
      <c r="F443" s="4" t="str">
        <f t="shared" ref="F443:F447" si="45">"大专"</f>
        <v>大专</v>
      </c>
    </row>
    <row r="444" customHeight="1" spans="1:6">
      <c r="A444" s="4">
        <v>442</v>
      </c>
      <c r="B444" s="4" t="str">
        <f>"215220190825095348132582"</f>
        <v>215220190825095348132582</v>
      </c>
      <c r="C444" s="4" t="str">
        <f>"董悦萍"</f>
        <v>董悦萍</v>
      </c>
      <c r="D444" s="4" t="str">
        <f t="shared" si="43"/>
        <v>女</v>
      </c>
      <c r="E444" s="5" t="str">
        <f>"1994-01-29"</f>
        <v>1994-01-29</v>
      </c>
      <c r="F444" s="4" t="str">
        <f t="shared" si="45"/>
        <v>大专</v>
      </c>
    </row>
    <row r="445" customHeight="1" spans="1:6">
      <c r="A445" s="4">
        <v>443</v>
      </c>
      <c r="B445" s="4" t="str">
        <f>"215220190825101629132592"</f>
        <v>215220190825101629132592</v>
      </c>
      <c r="C445" s="4" t="str">
        <f>"符冠亮"</f>
        <v>符冠亮</v>
      </c>
      <c r="D445" s="4" t="str">
        <f t="shared" si="43"/>
        <v>女</v>
      </c>
      <c r="E445" s="5" t="str">
        <f>"1997-06-10"</f>
        <v>1997-06-10</v>
      </c>
      <c r="F445" s="4" t="str">
        <f t="shared" si="45"/>
        <v>大专</v>
      </c>
    </row>
    <row r="446" customHeight="1" spans="1:6">
      <c r="A446" s="4">
        <v>444</v>
      </c>
      <c r="B446" s="4" t="str">
        <f>"215220190825102353132596"</f>
        <v>215220190825102353132596</v>
      </c>
      <c r="C446" s="4" t="str">
        <f>"王芬"</f>
        <v>王芬</v>
      </c>
      <c r="D446" s="4" t="str">
        <f t="shared" si="43"/>
        <v>女</v>
      </c>
      <c r="E446" s="5" t="str">
        <f>"1987-07-26"</f>
        <v>1987-07-26</v>
      </c>
      <c r="F446" s="4" t="str">
        <f t="shared" si="45"/>
        <v>大专</v>
      </c>
    </row>
    <row r="447" customHeight="1" spans="1:6">
      <c r="A447" s="4">
        <v>445</v>
      </c>
      <c r="B447" s="4" t="str">
        <f>"215220190825102906132598"</f>
        <v>215220190825102906132598</v>
      </c>
      <c r="C447" s="4" t="str">
        <f>"王娇"</f>
        <v>王娇</v>
      </c>
      <c r="D447" s="4" t="str">
        <f t="shared" si="43"/>
        <v>女</v>
      </c>
      <c r="E447" s="5" t="str">
        <f>"1996-07-16"</f>
        <v>1996-07-16</v>
      </c>
      <c r="F447" s="4" t="str">
        <f t="shared" si="45"/>
        <v>大专</v>
      </c>
    </row>
    <row r="448" customHeight="1" spans="1:6">
      <c r="A448" s="4">
        <v>446</v>
      </c>
      <c r="B448" s="4" t="str">
        <f>"215220190825103048132599"</f>
        <v>215220190825103048132599</v>
      </c>
      <c r="C448" s="4" t="str">
        <f>"李金菊"</f>
        <v>李金菊</v>
      </c>
      <c r="D448" s="4" t="str">
        <f t="shared" si="43"/>
        <v>女</v>
      </c>
      <c r="E448" s="5" t="str">
        <f>"1995-05-24"</f>
        <v>1995-05-24</v>
      </c>
      <c r="F448" s="4" t="str">
        <f>"本科"</f>
        <v>本科</v>
      </c>
    </row>
    <row r="449" customHeight="1" spans="1:6">
      <c r="A449" s="4">
        <v>447</v>
      </c>
      <c r="B449" s="4" t="str">
        <f>"215220190825103110132600"</f>
        <v>215220190825103110132600</v>
      </c>
      <c r="C449" s="4" t="str">
        <f>"陈秋芳"</f>
        <v>陈秋芳</v>
      </c>
      <c r="D449" s="4" t="str">
        <f t="shared" si="43"/>
        <v>女</v>
      </c>
      <c r="E449" s="5" t="str">
        <f>"1996-08-25"</f>
        <v>1996-08-25</v>
      </c>
      <c r="F449" s="4" t="str">
        <f t="shared" ref="F449:F462" si="46">"大专"</f>
        <v>大专</v>
      </c>
    </row>
    <row r="450" customHeight="1" spans="1:6">
      <c r="A450" s="4">
        <v>448</v>
      </c>
      <c r="B450" s="4" t="str">
        <f>"215220190825105233132611"</f>
        <v>215220190825105233132611</v>
      </c>
      <c r="C450" s="4" t="str">
        <f>"林雅洁"</f>
        <v>林雅洁</v>
      </c>
      <c r="D450" s="4" t="str">
        <f t="shared" si="43"/>
        <v>女</v>
      </c>
      <c r="E450" s="5" t="str">
        <f>"1994-12-08"</f>
        <v>1994-12-08</v>
      </c>
      <c r="F450" s="4" t="str">
        <f t="shared" si="46"/>
        <v>大专</v>
      </c>
    </row>
    <row r="451" customHeight="1" spans="1:6">
      <c r="A451" s="4">
        <v>449</v>
      </c>
      <c r="B451" s="4" t="str">
        <f>"215220190825110134132617"</f>
        <v>215220190825110134132617</v>
      </c>
      <c r="C451" s="4" t="str">
        <f>"陈玉婷"</f>
        <v>陈玉婷</v>
      </c>
      <c r="D451" s="4" t="str">
        <f t="shared" si="43"/>
        <v>女</v>
      </c>
      <c r="E451" s="5" t="str">
        <f>"1993-03-18"</f>
        <v>1993-03-18</v>
      </c>
      <c r="F451" s="4" t="str">
        <f t="shared" si="46"/>
        <v>大专</v>
      </c>
    </row>
    <row r="452" customHeight="1" spans="1:6">
      <c r="A452" s="4">
        <v>450</v>
      </c>
      <c r="B452" s="4" t="str">
        <f>"215220190825110149132618"</f>
        <v>215220190825110149132618</v>
      </c>
      <c r="C452" s="4" t="str">
        <f>"陈丽"</f>
        <v>陈丽</v>
      </c>
      <c r="D452" s="4" t="str">
        <f t="shared" si="43"/>
        <v>女</v>
      </c>
      <c r="E452" s="5" t="str">
        <f>"1986-11-11"</f>
        <v>1986-11-11</v>
      </c>
      <c r="F452" s="4" t="str">
        <f t="shared" si="46"/>
        <v>大专</v>
      </c>
    </row>
    <row r="453" customHeight="1" spans="1:6">
      <c r="A453" s="4">
        <v>451</v>
      </c>
      <c r="B453" s="4" t="str">
        <f>"215220190825111314132626"</f>
        <v>215220190825111314132626</v>
      </c>
      <c r="C453" s="4" t="str">
        <f>"顾小荣"</f>
        <v>顾小荣</v>
      </c>
      <c r="D453" s="4" t="str">
        <f t="shared" si="43"/>
        <v>女</v>
      </c>
      <c r="E453" s="5" t="str">
        <f>"1993-11-14"</f>
        <v>1993-11-14</v>
      </c>
      <c r="F453" s="4" t="str">
        <f t="shared" si="46"/>
        <v>大专</v>
      </c>
    </row>
    <row r="454" customHeight="1" spans="1:6">
      <c r="A454" s="4">
        <v>452</v>
      </c>
      <c r="B454" s="4" t="str">
        <f>"215220190825111601132627"</f>
        <v>215220190825111601132627</v>
      </c>
      <c r="C454" s="4" t="str">
        <f>"许兰茶"</f>
        <v>许兰茶</v>
      </c>
      <c r="D454" s="4" t="str">
        <f t="shared" si="43"/>
        <v>女</v>
      </c>
      <c r="E454" s="5" t="str">
        <f>"1990-10-09"</f>
        <v>1990-10-09</v>
      </c>
      <c r="F454" s="4" t="str">
        <f t="shared" si="46"/>
        <v>大专</v>
      </c>
    </row>
    <row r="455" customHeight="1" spans="1:6">
      <c r="A455" s="4">
        <v>453</v>
      </c>
      <c r="B455" s="4" t="str">
        <f>"215220190825113239132636"</f>
        <v>215220190825113239132636</v>
      </c>
      <c r="C455" s="4" t="str">
        <f>"薛丹侬"</f>
        <v>薛丹侬</v>
      </c>
      <c r="D455" s="4" t="str">
        <f t="shared" si="43"/>
        <v>女</v>
      </c>
      <c r="E455" s="5" t="str">
        <f>"1989-12-28"</f>
        <v>1989-12-28</v>
      </c>
      <c r="F455" s="4" t="str">
        <f t="shared" si="46"/>
        <v>大专</v>
      </c>
    </row>
    <row r="456" customHeight="1" spans="1:6">
      <c r="A456" s="4">
        <v>454</v>
      </c>
      <c r="B456" s="4" t="str">
        <f>"215220190825115330132642"</f>
        <v>215220190825115330132642</v>
      </c>
      <c r="C456" s="4" t="str">
        <f>"杜少妹"</f>
        <v>杜少妹</v>
      </c>
      <c r="D456" s="4" t="str">
        <f t="shared" si="43"/>
        <v>女</v>
      </c>
      <c r="E456" s="5" t="str">
        <f>"1994-01-01"</f>
        <v>1994-01-01</v>
      </c>
      <c r="F456" s="4" t="str">
        <f t="shared" si="46"/>
        <v>大专</v>
      </c>
    </row>
    <row r="457" customHeight="1" spans="1:6">
      <c r="A457" s="4">
        <v>455</v>
      </c>
      <c r="B457" s="4" t="str">
        <f>"215220190825120016132648"</f>
        <v>215220190825120016132648</v>
      </c>
      <c r="C457" s="4" t="str">
        <f>"李雪华"</f>
        <v>李雪华</v>
      </c>
      <c r="D457" s="4" t="str">
        <f t="shared" si="43"/>
        <v>女</v>
      </c>
      <c r="E457" s="5" t="str">
        <f>"1992-11-14"</f>
        <v>1992-11-14</v>
      </c>
      <c r="F457" s="4" t="str">
        <f t="shared" si="46"/>
        <v>大专</v>
      </c>
    </row>
    <row r="458" customHeight="1" spans="1:6">
      <c r="A458" s="4">
        <v>456</v>
      </c>
      <c r="B458" s="4" t="str">
        <f>"215220190825121223132652"</f>
        <v>215220190825121223132652</v>
      </c>
      <c r="C458" s="4" t="str">
        <f>"罗丹"</f>
        <v>罗丹</v>
      </c>
      <c r="D458" s="4" t="str">
        <f t="shared" si="43"/>
        <v>女</v>
      </c>
      <c r="E458" s="5" t="str">
        <f>"1991-12-25"</f>
        <v>1991-12-25</v>
      </c>
      <c r="F458" s="4" t="str">
        <f t="shared" si="46"/>
        <v>大专</v>
      </c>
    </row>
    <row r="459" customHeight="1" spans="1:6">
      <c r="A459" s="4">
        <v>457</v>
      </c>
      <c r="B459" s="4" t="str">
        <f>"215220190825122056132659"</f>
        <v>215220190825122056132659</v>
      </c>
      <c r="C459" s="4" t="str">
        <f>"陈兰英"</f>
        <v>陈兰英</v>
      </c>
      <c r="D459" s="4" t="str">
        <f t="shared" si="43"/>
        <v>女</v>
      </c>
      <c r="E459" s="5" t="str">
        <f>"1989-01-21"</f>
        <v>1989-01-21</v>
      </c>
      <c r="F459" s="4" t="str">
        <f t="shared" si="46"/>
        <v>大专</v>
      </c>
    </row>
    <row r="460" customHeight="1" spans="1:6">
      <c r="A460" s="4">
        <v>458</v>
      </c>
      <c r="B460" s="4" t="str">
        <f>"215220190825122832132664"</f>
        <v>215220190825122832132664</v>
      </c>
      <c r="C460" s="4" t="str">
        <f>"苏秀香"</f>
        <v>苏秀香</v>
      </c>
      <c r="D460" s="4" t="str">
        <f t="shared" si="43"/>
        <v>女</v>
      </c>
      <c r="E460" s="5" t="str">
        <f>"1994-10-18"</f>
        <v>1994-10-18</v>
      </c>
      <c r="F460" s="4" t="str">
        <f t="shared" si="46"/>
        <v>大专</v>
      </c>
    </row>
    <row r="461" customHeight="1" spans="1:6">
      <c r="A461" s="4">
        <v>459</v>
      </c>
      <c r="B461" s="4" t="str">
        <f>"215220190825124655132674"</f>
        <v>215220190825124655132674</v>
      </c>
      <c r="C461" s="4" t="str">
        <f>"苏桂连"</f>
        <v>苏桂连</v>
      </c>
      <c r="D461" s="4" t="str">
        <f t="shared" si="43"/>
        <v>女</v>
      </c>
      <c r="E461" s="5" t="str">
        <f>"1991-08-31"</f>
        <v>1991-08-31</v>
      </c>
      <c r="F461" s="4" t="str">
        <f t="shared" si="46"/>
        <v>大专</v>
      </c>
    </row>
    <row r="462" customHeight="1" spans="1:6">
      <c r="A462" s="4">
        <v>460</v>
      </c>
      <c r="B462" s="4" t="str">
        <f>"215220190825131215132683"</f>
        <v>215220190825131215132683</v>
      </c>
      <c r="C462" s="4" t="str">
        <f>"唐小霞"</f>
        <v>唐小霞</v>
      </c>
      <c r="D462" s="4" t="str">
        <f t="shared" si="43"/>
        <v>女</v>
      </c>
      <c r="E462" s="5" t="str">
        <f>"1990-10-20"</f>
        <v>1990-10-20</v>
      </c>
      <c r="F462" s="4" t="str">
        <f t="shared" si="46"/>
        <v>大专</v>
      </c>
    </row>
    <row r="463" customHeight="1" spans="1:6">
      <c r="A463" s="4">
        <v>461</v>
      </c>
      <c r="B463" s="4" t="str">
        <f>"215220190825131804132685"</f>
        <v>215220190825131804132685</v>
      </c>
      <c r="C463" s="4" t="str">
        <f>"梁紫莲"</f>
        <v>梁紫莲</v>
      </c>
      <c r="D463" s="4" t="str">
        <f t="shared" si="43"/>
        <v>女</v>
      </c>
      <c r="E463" s="5" t="str">
        <f>"1995-01-15"</f>
        <v>1995-01-15</v>
      </c>
      <c r="F463" s="4" t="str">
        <f>"本科"</f>
        <v>本科</v>
      </c>
    </row>
    <row r="464" customHeight="1" spans="1:6">
      <c r="A464" s="4">
        <v>462</v>
      </c>
      <c r="B464" s="4" t="str">
        <f>"215220190825131804132686"</f>
        <v>215220190825131804132686</v>
      </c>
      <c r="C464" s="4" t="str">
        <f>"庄丽敏"</f>
        <v>庄丽敏</v>
      </c>
      <c r="D464" s="4" t="str">
        <f t="shared" si="43"/>
        <v>女</v>
      </c>
      <c r="E464" s="5" t="str">
        <f>"1996-06-14"</f>
        <v>1996-06-14</v>
      </c>
      <c r="F464" s="4" t="str">
        <f t="shared" ref="F464:F473" si="47">"大专"</f>
        <v>大专</v>
      </c>
    </row>
    <row r="465" customHeight="1" spans="1:6">
      <c r="A465" s="4">
        <v>463</v>
      </c>
      <c r="B465" s="4" t="str">
        <f>"215220190825133147132691"</f>
        <v>215220190825133147132691</v>
      </c>
      <c r="C465" s="4" t="str">
        <f>"郭立红"</f>
        <v>郭立红</v>
      </c>
      <c r="D465" s="4" t="str">
        <f t="shared" si="43"/>
        <v>女</v>
      </c>
      <c r="E465" s="5" t="str">
        <f>"1994-01-01"</f>
        <v>1994-01-01</v>
      </c>
      <c r="F465" s="4" t="str">
        <f t="shared" si="47"/>
        <v>大专</v>
      </c>
    </row>
    <row r="466" customHeight="1" spans="1:6">
      <c r="A466" s="4">
        <v>464</v>
      </c>
      <c r="B466" s="4" t="str">
        <f>"215220190825135406132701"</f>
        <v>215220190825135406132701</v>
      </c>
      <c r="C466" s="4" t="str">
        <f>"李梦珍"</f>
        <v>李梦珍</v>
      </c>
      <c r="D466" s="4" t="str">
        <f t="shared" si="43"/>
        <v>女</v>
      </c>
      <c r="E466" s="5" t="str">
        <f>"1993-08-15"</f>
        <v>1993-08-15</v>
      </c>
      <c r="F466" s="4" t="str">
        <f t="shared" si="47"/>
        <v>大专</v>
      </c>
    </row>
    <row r="467" customHeight="1" spans="1:6">
      <c r="A467" s="4">
        <v>465</v>
      </c>
      <c r="B467" s="4" t="str">
        <f>"215220190825140546132704"</f>
        <v>215220190825140546132704</v>
      </c>
      <c r="C467" s="4" t="str">
        <f>"薛秀了"</f>
        <v>薛秀了</v>
      </c>
      <c r="D467" s="4" t="str">
        <f t="shared" si="43"/>
        <v>女</v>
      </c>
      <c r="E467" s="5" t="str">
        <f>"1990-05-07"</f>
        <v>1990-05-07</v>
      </c>
      <c r="F467" s="4" t="str">
        <f t="shared" si="47"/>
        <v>大专</v>
      </c>
    </row>
    <row r="468" customHeight="1" spans="1:6">
      <c r="A468" s="4">
        <v>466</v>
      </c>
      <c r="B468" s="4" t="str">
        <f>"215220190825142547132711"</f>
        <v>215220190825142547132711</v>
      </c>
      <c r="C468" s="4" t="str">
        <f>"曾洪娇"</f>
        <v>曾洪娇</v>
      </c>
      <c r="D468" s="4" t="str">
        <f t="shared" si="43"/>
        <v>女</v>
      </c>
      <c r="E468" s="5" t="str">
        <f>"1989-01-30"</f>
        <v>1989-01-30</v>
      </c>
      <c r="F468" s="4" t="str">
        <f t="shared" si="47"/>
        <v>大专</v>
      </c>
    </row>
    <row r="469" customHeight="1" spans="1:6">
      <c r="A469" s="4">
        <v>467</v>
      </c>
      <c r="B469" s="4" t="str">
        <f>"215220190825150317132730"</f>
        <v>215220190825150317132730</v>
      </c>
      <c r="C469" s="4" t="str">
        <f>"何少云"</f>
        <v>何少云</v>
      </c>
      <c r="D469" s="4" t="str">
        <f t="shared" si="43"/>
        <v>女</v>
      </c>
      <c r="E469" s="5" t="str">
        <f>"1995-11-02"</f>
        <v>1995-11-02</v>
      </c>
      <c r="F469" s="4" t="str">
        <f t="shared" si="47"/>
        <v>大专</v>
      </c>
    </row>
    <row r="470" customHeight="1" spans="1:6">
      <c r="A470" s="4">
        <v>468</v>
      </c>
      <c r="B470" s="4" t="str">
        <f>"215220190825151220132734"</f>
        <v>215220190825151220132734</v>
      </c>
      <c r="C470" s="4" t="str">
        <f>"曾巧巧"</f>
        <v>曾巧巧</v>
      </c>
      <c r="D470" s="4" t="str">
        <f t="shared" si="43"/>
        <v>女</v>
      </c>
      <c r="E470" s="5" t="str">
        <f>"1996-02-08"</f>
        <v>1996-02-08</v>
      </c>
      <c r="F470" s="4" t="str">
        <f t="shared" si="47"/>
        <v>大专</v>
      </c>
    </row>
    <row r="471" customHeight="1" spans="1:6">
      <c r="A471" s="4">
        <v>469</v>
      </c>
      <c r="B471" s="4" t="str">
        <f>"215220190825152952132741"</f>
        <v>215220190825152952132741</v>
      </c>
      <c r="C471" s="4" t="str">
        <f>"符教联"</f>
        <v>符教联</v>
      </c>
      <c r="D471" s="4" t="str">
        <f t="shared" si="43"/>
        <v>女</v>
      </c>
      <c r="E471" s="5" t="str">
        <f>"1995-01-23"</f>
        <v>1995-01-23</v>
      </c>
      <c r="F471" s="4" t="str">
        <f t="shared" si="47"/>
        <v>大专</v>
      </c>
    </row>
    <row r="472" customHeight="1" spans="1:6">
      <c r="A472" s="4">
        <v>470</v>
      </c>
      <c r="B472" s="4" t="str">
        <f>"215220190825153256132745"</f>
        <v>215220190825153256132745</v>
      </c>
      <c r="C472" s="4" t="str">
        <f>"羊以虹"</f>
        <v>羊以虹</v>
      </c>
      <c r="D472" s="4" t="str">
        <f t="shared" si="43"/>
        <v>女</v>
      </c>
      <c r="E472" s="5" t="str">
        <f>"1995-07-11"</f>
        <v>1995-07-11</v>
      </c>
      <c r="F472" s="4" t="str">
        <f t="shared" si="47"/>
        <v>大专</v>
      </c>
    </row>
    <row r="473" customHeight="1" spans="1:6">
      <c r="A473" s="4">
        <v>471</v>
      </c>
      <c r="B473" s="4" t="str">
        <f>"215220190825153952132748"</f>
        <v>215220190825153952132748</v>
      </c>
      <c r="C473" s="4" t="str">
        <f>"吴艳"</f>
        <v>吴艳</v>
      </c>
      <c r="D473" s="4" t="str">
        <f t="shared" si="43"/>
        <v>女</v>
      </c>
      <c r="E473" s="5" t="str">
        <f>"1987-06-05"</f>
        <v>1987-06-05</v>
      </c>
      <c r="F473" s="4" t="str">
        <f t="shared" si="47"/>
        <v>大专</v>
      </c>
    </row>
    <row r="474" customHeight="1" spans="1:6">
      <c r="A474" s="4">
        <v>472</v>
      </c>
      <c r="B474" s="4" t="str">
        <f>"215220190825162726132771"</f>
        <v>215220190825162726132771</v>
      </c>
      <c r="C474" s="4" t="str">
        <f>"符彩燕"</f>
        <v>符彩燕</v>
      </c>
      <c r="D474" s="4" t="str">
        <f t="shared" si="43"/>
        <v>女</v>
      </c>
      <c r="E474" s="5" t="str">
        <f>"1994-06-06"</f>
        <v>1994-06-06</v>
      </c>
      <c r="F474" s="4" t="str">
        <f>"本科"</f>
        <v>本科</v>
      </c>
    </row>
    <row r="475" customHeight="1" spans="1:6">
      <c r="A475" s="4">
        <v>473</v>
      </c>
      <c r="B475" s="4" t="str">
        <f>"215220190825163723132774"</f>
        <v>215220190825163723132774</v>
      </c>
      <c r="C475" s="4" t="str">
        <f>"李荣欣"</f>
        <v>李荣欣</v>
      </c>
      <c r="D475" s="4" t="str">
        <f t="shared" si="43"/>
        <v>女</v>
      </c>
      <c r="E475" s="5" t="str">
        <f>"1994-12-20"</f>
        <v>1994-12-20</v>
      </c>
      <c r="F475" s="4" t="str">
        <f t="shared" ref="F475:F481" si="48">"大专"</f>
        <v>大专</v>
      </c>
    </row>
    <row r="476" customHeight="1" spans="1:6">
      <c r="A476" s="4">
        <v>474</v>
      </c>
      <c r="B476" s="4" t="str">
        <f>"215220190825172453132799"</f>
        <v>215220190825172453132799</v>
      </c>
      <c r="C476" s="4" t="str">
        <f>"符定喜"</f>
        <v>符定喜</v>
      </c>
      <c r="D476" s="4" t="str">
        <f t="shared" si="43"/>
        <v>女</v>
      </c>
      <c r="E476" s="5" t="str">
        <f>"1998-12-29"</f>
        <v>1998-12-29</v>
      </c>
      <c r="F476" s="4" t="str">
        <f t="shared" si="48"/>
        <v>大专</v>
      </c>
    </row>
    <row r="477" customHeight="1" spans="1:6">
      <c r="A477" s="4">
        <v>475</v>
      </c>
      <c r="B477" s="4" t="str">
        <f>"215220190825173358132803"</f>
        <v>215220190825173358132803</v>
      </c>
      <c r="C477" s="4" t="str">
        <f>"罗梅"</f>
        <v>罗梅</v>
      </c>
      <c r="D477" s="4" t="str">
        <f t="shared" si="43"/>
        <v>女</v>
      </c>
      <c r="E477" s="5" t="str">
        <f>"1993-03-23"</f>
        <v>1993-03-23</v>
      </c>
      <c r="F477" s="4" t="str">
        <f>"本科"</f>
        <v>本科</v>
      </c>
    </row>
    <row r="478" customHeight="1" spans="1:6">
      <c r="A478" s="4">
        <v>476</v>
      </c>
      <c r="B478" s="4" t="str">
        <f>"215220190825173640132804"</f>
        <v>215220190825173640132804</v>
      </c>
      <c r="C478" s="4" t="str">
        <f>"许志珠"</f>
        <v>许志珠</v>
      </c>
      <c r="D478" s="4" t="str">
        <f t="shared" si="43"/>
        <v>女</v>
      </c>
      <c r="E478" s="5" t="str">
        <f>"1993-03-11"</f>
        <v>1993-03-11</v>
      </c>
      <c r="F478" s="4" t="str">
        <f t="shared" si="48"/>
        <v>大专</v>
      </c>
    </row>
    <row r="479" customHeight="1" spans="1:6">
      <c r="A479" s="4">
        <v>477</v>
      </c>
      <c r="B479" s="4" t="str">
        <f>"215220190825173756132806"</f>
        <v>215220190825173756132806</v>
      </c>
      <c r="C479" s="4" t="str">
        <f>"孙淑麟"</f>
        <v>孙淑麟</v>
      </c>
      <c r="D479" s="4" t="str">
        <f t="shared" ref="D479:D483" si="49">"女"</f>
        <v>女</v>
      </c>
      <c r="E479" s="5" t="str">
        <f>"1995-08-07"</f>
        <v>1995-08-07</v>
      </c>
      <c r="F479" s="4" t="str">
        <f t="shared" si="48"/>
        <v>大专</v>
      </c>
    </row>
    <row r="480" customHeight="1" spans="1:6">
      <c r="A480" s="4">
        <v>478</v>
      </c>
      <c r="B480" s="4" t="str">
        <f>"215220190825174526132812"</f>
        <v>215220190825174526132812</v>
      </c>
      <c r="C480" s="4" t="str">
        <f>"王美丽"</f>
        <v>王美丽</v>
      </c>
      <c r="D480" s="4" t="str">
        <f t="shared" si="49"/>
        <v>女</v>
      </c>
      <c r="E480" s="5" t="str">
        <f>"1994-07-26"</f>
        <v>1994-07-26</v>
      </c>
      <c r="F480" s="4" t="str">
        <f t="shared" si="48"/>
        <v>大专</v>
      </c>
    </row>
    <row r="481" customHeight="1" spans="1:6">
      <c r="A481" s="4">
        <v>479</v>
      </c>
      <c r="B481" s="4" t="str">
        <f>"215220190825175149132815"</f>
        <v>215220190825175149132815</v>
      </c>
      <c r="C481" s="4" t="str">
        <f>"王子欣"</f>
        <v>王子欣</v>
      </c>
      <c r="D481" s="4" t="str">
        <f t="shared" si="49"/>
        <v>女</v>
      </c>
      <c r="E481" s="5" t="str">
        <f>"1997-10-08"</f>
        <v>1997-10-08</v>
      </c>
      <c r="F481" s="4" t="str">
        <f t="shared" si="48"/>
        <v>大专</v>
      </c>
    </row>
    <row r="482" customHeight="1" spans="1:6">
      <c r="A482" s="4">
        <v>480</v>
      </c>
      <c r="B482" s="4" t="str">
        <f>"215220190825175225132817"</f>
        <v>215220190825175225132817</v>
      </c>
      <c r="C482" s="4" t="str">
        <f>"陈佳"</f>
        <v>陈佳</v>
      </c>
      <c r="D482" s="4" t="str">
        <f t="shared" si="49"/>
        <v>女</v>
      </c>
      <c r="E482" s="5" t="str">
        <f>"1995-09-14"</f>
        <v>1995-09-14</v>
      </c>
      <c r="F482" s="4" t="str">
        <f>"本科"</f>
        <v>本科</v>
      </c>
    </row>
    <row r="483" customHeight="1" spans="1:6">
      <c r="A483" s="4">
        <v>481</v>
      </c>
      <c r="B483" s="4" t="str">
        <f>"215220190825180747132825"</f>
        <v>215220190825180747132825</v>
      </c>
      <c r="C483" s="4" t="str">
        <f>"罗文娇"</f>
        <v>罗文娇</v>
      </c>
      <c r="D483" s="4" t="str">
        <f t="shared" si="49"/>
        <v>女</v>
      </c>
      <c r="E483" s="5" t="str">
        <f>"1996-06-18"</f>
        <v>1996-06-18</v>
      </c>
      <c r="F483" s="4" t="str">
        <f t="shared" ref="F483:F493" si="50">"大专"</f>
        <v>大专</v>
      </c>
    </row>
    <row r="484" customHeight="1" spans="1:6">
      <c r="A484" s="4">
        <v>482</v>
      </c>
      <c r="B484" s="4" t="str">
        <f>"215220190825190838132857"</f>
        <v>215220190825190838132857</v>
      </c>
      <c r="C484" s="4" t="str">
        <f>"唐国梁"</f>
        <v>唐国梁</v>
      </c>
      <c r="D484" s="4" t="str">
        <f>"男"</f>
        <v>男</v>
      </c>
      <c r="E484" s="5" t="str">
        <f>"1996-09-23"</f>
        <v>1996-09-23</v>
      </c>
      <c r="F484" s="4" t="str">
        <f t="shared" si="50"/>
        <v>大专</v>
      </c>
    </row>
    <row r="485" customHeight="1" spans="1:6">
      <c r="A485" s="4">
        <v>483</v>
      </c>
      <c r="B485" s="4" t="str">
        <f>"215220190825191912132860"</f>
        <v>215220190825191912132860</v>
      </c>
      <c r="C485" s="4" t="str">
        <f>"杨硕妙果"</f>
        <v>杨硕妙果</v>
      </c>
      <c r="D485" s="4" t="str">
        <f t="shared" ref="D485:D496" si="51">"女"</f>
        <v>女</v>
      </c>
      <c r="E485" s="5" t="str">
        <f>"1997-06-04"</f>
        <v>1997-06-04</v>
      </c>
      <c r="F485" s="4" t="str">
        <f t="shared" si="50"/>
        <v>大专</v>
      </c>
    </row>
    <row r="486" customHeight="1" spans="1:6">
      <c r="A486" s="4">
        <v>484</v>
      </c>
      <c r="B486" s="4" t="str">
        <f>"215220190825192612132861"</f>
        <v>215220190825192612132861</v>
      </c>
      <c r="C486" s="4" t="str">
        <f>"曾小梅"</f>
        <v>曾小梅</v>
      </c>
      <c r="D486" s="4" t="str">
        <f t="shared" si="51"/>
        <v>女</v>
      </c>
      <c r="E486" s="5" t="str">
        <f>"1989-09-12"</f>
        <v>1989-09-12</v>
      </c>
      <c r="F486" s="4" t="str">
        <f t="shared" si="50"/>
        <v>大专</v>
      </c>
    </row>
    <row r="487" customHeight="1" spans="1:6">
      <c r="A487" s="4">
        <v>485</v>
      </c>
      <c r="B487" s="4" t="str">
        <f>"215220190825193308132862"</f>
        <v>215220190825193308132862</v>
      </c>
      <c r="C487" s="4" t="str">
        <f>"曾维瑶"</f>
        <v>曾维瑶</v>
      </c>
      <c r="D487" s="4" t="str">
        <f t="shared" si="51"/>
        <v>女</v>
      </c>
      <c r="E487" s="5" t="str">
        <f>"1996-08-10"</f>
        <v>1996-08-10</v>
      </c>
      <c r="F487" s="4" t="str">
        <f t="shared" si="50"/>
        <v>大专</v>
      </c>
    </row>
    <row r="488" customHeight="1" spans="1:6">
      <c r="A488" s="4">
        <v>486</v>
      </c>
      <c r="B488" s="4" t="str">
        <f>"215220190825193638132864"</f>
        <v>215220190825193638132864</v>
      </c>
      <c r="C488" s="4" t="str">
        <f>"苏墩花"</f>
        <v>苏墩花</v>
      </c>
      <c r="D488" s="4" t="str">
        <f t="shared" si="51"/>
        <v>女</v>
      </c>
      <c r="E488" s="5" t="str">
        <f>"1994-06-04"</f>
        <v>1994-06-04</v>
      </c>
      <c r="F488" s="4" t="str">
        <f t="shared" si="50"/>
        <v>大专</v>
      </c>
    </row>
    <row r="489" customHeight="1" spans="1:6">
      <c r="A489" s="4">
        <v>487</v>
      </c>
      <c r="B489" s="4" t="str">
        <f>"215220190825194959132872"</f>
        <v>215220190825194959132872</v>
      </c>
      <c r="C489" s="4" t="str">
        <f>"宋晓丽"</f>
        <v>宋晓丽</v>
      </c>
      <c r="D489" s="4" t="str">
        <f t="shared" si="51"/>
        <v>女</v>
      </c>
      <c r="E489" s="5" t="str">
        <f>"1993-10-27"</f>
        <v>1993-10-27</v>
      </c>
      <c r="F489" s="4" t="str">
        <f t="shared" si="50"/>
        <v>大专</v>
      </c>
    </row>
    <row r="490" customHeight="1" spans="1:6">
      <c r="A490" s="4">
        <v>488</v>
      </c>
      <c r="B490" s="4" t="str">
        <f>"215220190825195013132873"</f>
        <v>215220190825195013132873</v>
      </c>
      <c r="C490" s="4" t="str">
        <f>"冯春柳"</f>
        <v>冯春柳</v>
      </c>
      <c r="D490" s="4" t="str">
        <f t="shared" si="51"/>
        <v>女</v>
      </c>
      <c r="E490" s="5" t="str">
        <f>"1998-04-16"</f>
        <v>1998-04-16</v>
      </c>
      <c r="F490" s="4" t="str">
        <f t="shared" si="50"/>
        <v>大专</v>
      </c>
    </row>
    <row r="491" customHeight="1" spans="1:6">
      <c r="A491" s="4">
        <v>489</v>
      </c>
      <c r="B491" s="4" t="str">
        <f>"215220190825200411132880"</f>
        <v>215220190825200411132880</v>
      </c>
      <c r="C491" s="4" t="str">
        <f>"王晶浩"</f>
        <v>王晶浩</v>
      </c>
      <c r="D491" s="4" t="str">
        <f t="shared" si="51"/>
        <v>女</v>
      </c>
      <c r="E491" s="5" t="str">
        <f>"1992-11-30"</f>
        <v>1992-11-30</v>
      </c>
      <c r="F491" s="4" t="str">
        <f t="shared" si="50"/>
        <v>大专</v>
      </c>
    </row>
    <row r="492" customHeight="1" spans="1:6">
      <c r="A492" s="4">
        <v>490</v>
      </c>
      <c r="B492" s="4" t="str">
        <f>"215220190825201558132888"</f>
        <v>215220190825201558132888</v>
      </c>
      <c r="C492" s="4" t="str">
        <f>"卢武芸"</f>
        <v>卢武芸</v>
      </c>
      <c r="D492" s="4" t="str">
        <f t="shared" si="51"/>
        <v>女</v>
      </c>
      <c r="E492" s="5" t="str">
        <f>"1995-11-17"</f>
        <v>1995-11-17</v>
      </c>
      <c r="F492" s="4" t="str">
        <f t="shared" si="50"/>
        <v>大专</v>
      </c>
    </row>
    <row r="493" customHeight="1" spans="1:6">
      <c r="A493" s="4">
        <v>491</v>
      </c>
      <c r="B493" s="4" t="str">
        <f>"215220190825201731132889"</f>
        <v>215220190825201731132889</v>
      </c>
      <c r="C493" s="4" t="str">
        <f>"柳美婷"</f>
        <v>柳美婷</v>
      </c>
      <c r="D493" s="4" t="str">
        <f t="shared" si="51"/>
        <v>女</v>
      </c>
      <c r="E493" s="5" t="str">
        <f>"1995-06-16"</f>
        <v>1995-06-16</v>
      </c>
      <c r="F493" s="4" t="str">
        <f t="shared" si="50"/>
        <v>大专</v>
      </c>
    </row>
    <row r="494" customHeight="1" spans="1:6">
      <c r="A494" s="4">
        <v>492</v>
      </c>
      <c r="B494" s="4" t="str">
        <f>"215220190825205341132903"</f>
        <v>215220190825205341132903</v>
      </c>
      <c r="C494" s="4" t="str">
        <f>"王法特"</f>
        <v>王法特</v>
      </c>
      <c r="D494" s="4" t="str">
        <f t="shared" si="51"/>
        <v>女</v>
      </c>
      <c r="E494" s="5" t="str">
        <f>"1990-11-30"</f>
        <v>1990-11-30</v>
      </c>
      <c r="F494" s="4" t="str">
        <f>"本科"</f>
        <v>本科</v>
      </c>
    </row>
    <row r="495" customHeight="1" spans="1:6">
      <c r="A495" s="4">
        <v>493</v>
      </c>
      <c r="B495" s="4" t="str">
        <f>"215220190825210243132907"</f>
        <v>215220190825210243132907</v>
      </c>
      <c r="C495" s="4" t="str">
        <f>"钟玲华"</f>
        <v>钟玲华</v>
      </c>
      <c r="D495" s="4" t="str">
        <f t="shared" si="51"/>
        <v>女</v>
      </c>
      <c r="E495" s="5" t="str">
        <f>"1992-01-30"</f>
        <v>1992-01-30</v>
      </c>
      <c r="F495" s="4" t="str">
        <f t="shared" ref="F495:F508" si="52">"大专"</f>
        <v>大专</v>
      </c>
    </row>
    <row r="496" customHeight="1" spans="1:6">
      <c r="A496" s="4">
        <v>494</v>
      </c>
      <c r="B496" s="4" t="str">
        <f>"215220190825210438132909"</f>
        <v>215220190825210438132909</v>
      </c>
      <c r="C496" s="4" t="str">
        <f>"岑新爱"</f>
        <v>岑新爱</v>
      </c>
      <c r="D496" s="4" t="str">
        <f t="shared" si="51"/>
        <v>女</v>
      </c>
      <c r="E496" s="5" t="str">
        <f>"1986-11-13"</f>
        <v>1986-11-13</v>
      </c>
      <c r="F496" s="4" t="str">
        <f t="shared" si="52"/>
        <v>大专</v>
      </c>
    </row>
    <row r="497" customHeight="1" spans="1:6">
      <c r="A497" s="4">
        <v>495</v>
      </c>
      <c r="B497" s="4" t="str">
        <f>"215220190825211058132913"</f>
        <v>215220190825211058132913</v>
      </c>
      <c r="C497" s="4" t="str">
        <f>"王成才"</f>
        <v>王成才</v>
      </c>
      <c r="D497" s="4" t="str">
        <f>"男"</f>
        <v>男</v>
      </c>
      <c r="E497" s="5" t="str">
        <f>"1990-05-03"</f>
        <v>1990-05-03</v>
      </c>
      <c r="F497" s="4" t="str">
        <f t="shared" si="52"/>
        <v>大专</v>
      </c>
    </row>
    <row r="498" customHeight="1" spans="1:6">
      <c r="A498" s="4">
        <v>496</v>
      </c>
      <c r="B498" s="4" t="str">
        <f>"215220190825211603132915"</f>
        <v>215220190825211603132915</v>
      </c>
      <c r="C498" s="4" t="str">
        <f>"温孩妹"</f>
        <v>温孩妹</v>
      </c>
      <c r="D498" s="4" t="str">
        <f t="shared" ref="D498:D561" si="53">"女"</f>
        <v>女</v>
      </c>
      <c r="E498" s="5" t="str">
        <f>"1986-11-23"</f>
        <v>1986-11-23</v>
      </c>
      <c r="F498" s="4" t="str">
        <f t="shared" si="52"/>
        <v>大专</v>
      </c>
    </row>
    <row r="499" customHeight="1" spans="1:6">
      <c r="A499" s="4">
        <v>497</v>
      </c>
      <c r="B499" s="4" t="str">
        <f>"215220190825213636132929"</f>
        <v>215220190825213636132929</v>
      </c>
      <c r="C499" s="4" t="str">
        <f>"王浦东"</f>
        <v>王浦东</v>
      </c>
      <c r="D499" s="4" t="str">
        <f t="shared" si="53"/>
        <v>女</v>
      </c>
      <c r="E499" s="5" t="str">
        <f>"1998-11-25"</f>
        <v>1998-11-25</v>
      </c>
      <c r="F499" s="4" t="str">
        <f t="shared" si="52"/>
        <v>大专</v>
      </c>
    </row>
    <row r="500" customHeight="1" spans="1:6">
      <c r="A500" s="4">
        <v>498</v>
      </c>
      <c r="B500" s="4" t="str">
        <f>"215220190825214552132935"</f>
        <v>215220190825214552132935</v>
      </c>
      <c r="C500" s="4" t="str">
        <f>"邱慧虹"</f>
        <v>邱慧虹</v>
      </c>
      <c r="D500" s="4" t="str">
        <f t="shared" si="53"/>
        <v>女</v>
      </c>
      <c r="E500" s="5" t="str">
        <f>"1995-12-26"</f>
        <v>1995-12-26</v>
      </c>
      <c r="F500" s="4" t="str">
        <f t="shared" si="52"/>
        <v>大专</v>
      </c>
    </row>
    <row r="501" customHeight="1" spans="1:6">
      <c r="A501" s="4">
        <v>499</v>
      </c>
      <c r="B501" s="4" t="str">
        <f>"215220190825220219132956"</f>
        <v>215220190825220219132956</v>
      </c>
      <c r="C501" s="4" t="str">
        <f>"程季云"</f>
        <v>程季云</v>
      </c>
      <c r="D501" s="4" t="str">
        <f t="shared" si="53"/>
        <v>女</v>
      </c>
      <c r="E501" s="5" t="str">
        <f>"1990-03-02"</f>
        <v>1990-03-02</v>
      </c>
      <c r="F501" s="4" t="str">
        <f t="shared" si="52"/>
        <v>大专</v>
      </c>
    </row>
    <row r="502" customHeight="1" spans="1:6">
      <c r="A502" s="4">
        <v>500</v>
      </c>
      <c r="B502" s="4" t="str">
        <f>"215220190825220339132957"</f>
        <v>215220190825220339132957</v>
      </c>
      <c r="C502" s="4" t="str">
        <f>"陈怡"</f>
        <v>陈怡</v>
      </c>
      <c r="D502" s="4" t="str">
        <f t="shared" si="53"/>
        <v>女</v>
      </c>
      <c r="E502" s="5" t="str">
        <f>"1991-10-15"</f>
        <v>1991-10-15</v>
      </c>
      <c r="F502" s="4" t="str">
        <f t="shared" si="52"/>
        <v>大专</v>
      </c>
    </row>
    <row r="503" customHeight="1" spans="1:6">
      <c r="A503" s="4">
        <v>501</v>
      </c>
      <c r="B503" s="4" t="str">
        <f>"215220190825222425132974"</f>
        <v>215220190825222425132974</v>
      </c>
      <c r="C503" s="4" t="str">
        <f>"陈彦杉"</f>
        <v>陈彦杉</v>
      </c>
      <c r="D503" s="4" t="str">
        <f t="shared" si="53"/>
        <v>女</v>
      </c>
      <c r="E503" s="5" t="str">
        <f>"1991-07-07"</f>
        <v>1991-07-07</v>
      </c>
      <c r="F503" s="4" t="str">
        <f t="shared" si="52"/>
        <v>大专</v>
      </c>
    </row>
    <row r="504" customHeight="1" spans="1:6">
      <c r="A504" s="4">
        <v>502</v>
      </c>
      <c r="B504" s="4" t="str">
        <f>"215220190825224446132991"</f>
        <v>215220190825224446132991</v>
      </c>
      <c r="C504" s="4" t="str">
        <f>"陈燕燕"</f>
        <v>陈燕燕</v>
      </c>
      <c r="D504" s="4" t="str">
        <f t="shared" si="53"/>
        <v>女</v>
      </c>
      <c r="E504" s="5" t="str">
        <f>"1991-12-09"</f>
        <v>1991-12-09</v>
      </c>
      <c r="F504" s="4" t="str">
        <f t="shared" si="52"/>
        <v>大专</v>
      </c>
    </row>
    <row r="505" customHeight="1" spans="1:6">
      <c r="A505" s="4">
        <v>503</v>
      </c>
      <c r="B505" s="4" t="str">
        <f>"215220190825231534133015"</f>
        <v>215220190825231534133015</v>
      </c>
      <c r="C505" s="4" t="str">
        <f>"陈艳丁"</f>
        <v>陈艳丁</v>
      </c>
      <c r="D505" s="4" t="str">
        <f t="shared" si="53"/>
        <v>女</v>
      </c>
      <c r="E505" s="5" t="str">
        <f>"1992-01-30"</f>
        <v>1992-01-30</v>
      </c>
      <c r="F505" s="4" t="str">
        <f t="shared" si="52"/>
        <v>大专</v>
      </c>
    </row>
    <row r="506" customHeight="1" spans="1:6">
      <c r="A506" s="4">
        <v>504</v>
      </c>
      <c r="B506" s="4" t="str">
        <f>"215220190825231819133018"</f>
        <v>215220190825231819133018</v>
      </c>
      <c r="C506" s="4" t="str">
        <f>"符光梅"</f>
        <v>符光梅</v>
      </c>
      <c r="D506" s="4" t="str">
        <f t="shared" si="53"/>
        <v>女</v>
      </c>
      <c r="E506" s="5" t="str">
        <f>"1991-02-26"</f>
        <v>1991-02-26</v>
      </c>
      <c r="F506" s="4" t="str">
        <f t="shared" si="52"/>
        <v>大专</v>
      </c>
    </row>
    <row r="507" customHeight="1" spans="1:6">
      <c r="A507" s="4">
        <v>505</v>
      </c>
      <c r="B507" s="4" t="str">
        <f>"215220190825232133133019"</f>
        <v>215220190825232133133019</v>
      </c>
      <c r="C507" s="4" t="str">
        <f>"罗盛榆"</f>
        <v>罗盛榆</v>
      </c>
      <c r="D507" s="4" t="str">
        <f t="shared" si="53"/>
        <v>女</v>
      </c>
      <c r="E507" s="5" t="str">
        <f>"1997-06-18"</f>
        <v>1997-06-18</v>
      </c>
      <c r="F507" s="4" t="str">
        <f t="shared" si="52"/>
        <v>大专</v>
      </c>
    </row>
    <row r="508" customHeight="1" spans="1:6">
      <c r="A508" s="4">
        <v>506</v>
      </c>
      <c r="B508" s="4" t="str">
        <f>"215220190825232203133021"</f>
        <v>215220190825232203133021</v>
      </c>
      <c r="C508" s="4" t="str">
        <f>"王小霞"</f>
        <v>王小霞</v>
      </c>
      <c r="D508" s="4" t="str">
        <f t="shared" si="53"/>
        <v>女</v>
      </c>
      <c r="E508" s="5" t="str">
        <f>"1994-11-16"</f>
        <v>1994-11-16</v>
      </c>
      <c r="F508" s="4" t="str">
        <f t="shared" si="52"/>
        <v>大专</v>
      </c>
    </row>
    <row r="509" customHeight="1" spans="1:6">
      <c r="A509" s="4">
        <v>507</v>
      </c>
      <c r="B509" s="4" t="str">
        <f>"215220190826002022133043"</f>
        <v>215220190826002022133043</v>
      </c>
      <c r="C509" s="4" t="str">
        <f>"陈娇满"</f>
        <v>陈娇满</v>
      </c>
      <c r="D509" s="4" t="str">
        <f t="shared" si="53"/>
        <v>女</v>
      </c>
      <c r="E509" s="5" t="str">
        <f>"1997-02-14"</f>
        <v>1997-02-14</v>
      </c>
      <c r="F509" s="4" t="str">
        <f>"本科"</f>
        <v>本科</v>
      </c>
    </row>
    <row r="510" customHeight="1" spans="1:6">
      <c r="A510" s="4">
        <v>508</v>
      </c>
      <c r="B510" s="4" t="str">
        <f>"215220190826082323133077"</f>
        <v>215220190826082323133077</v>
      </c>
      <c r="C510" s="4" t="str">
        <f>"王海兰"</f>
        <v>王海兰</v>
      </c>
      <c r="D510" s="4" t="str">
        <f t="shared" si="53"/>
        <v>女</v>
      </c>
      <c r="E510" s="5" t="str">
        <f>"1992-05-18"</f>
        <v>1992-05-18</v>
      </c>
      <c r="F510" s="4" t="str">
        <f>"本科"</f>
        <v>本科</v>
      </c>
    </row>
    <row r="511" customHeight="1" spans="1:6">
      <c r="A511" s="4">
        <v>509</v>
      </c>
      <c r="B511" s="4" t="str">
        <f>"215220190826083833133083"</f>
        <v>215220190826083833133083</v>
      </c>
      <c r="C511" s="4" t="str">
        <f>"李小磊"</f>
        <v>李小磊</v>
      </c>
      <c r="D511" s="4" t="str">
        <f t="shared" si="53"/>
        <v>女</v>
      </c>
      <c r="E511" s="5" t="str">
        <f>"1989-09-20"</f>
        <v>1989-09-20</v>
      </c>
      <c r="F511" s="4" t="str">
        <f t="shared" ref="F511:F516" si="54">"大专"</f>
        <v>大专</v>
      </c>
    </row>
    <row r="512" customHeight="1" spans="1:6">
      <c r="A512" s="4">
        <v>510</v>
      </c>
      <c r="B512" s="4" t="str">
        <f>"215220190826084742133086"</f>
        <v>215220190826084742133086</v>
      </c>
      <c r="C512" s="4" t="str">
        <f>"吴棉"</f>
        <v>吴棉</v>
      </c>
      <c r="D512" s="4" t="str">
        <f t="shared" si="53"/>
        <v>女</v>
      </c>
      <c r="E512" s="5" t="str">
        <f>"1993-06-20"</f>
        <v>1993-06-20</v>
      </c>
      <c r="F512" s="4" t="str">
        <f t="shared" si="54"/>
        <v>大专</v>
      </c>
    </row>
    <row r="513" customHeight="1" spans="1:6">
      <c r="A513" s="4">
        <v>511</v>
      </c>
      <c r="B513" s="4" t="str">
        <f>"215220190826090042133095"</f>
        <v>215220190826090042133095</v>
      </c>
      <c r="C513" s="4" t="str">
        <f>"黄亚群"</f>
        <v>黄亚群</v>
      </c>
      <c r="D513" s="4" t="str">
        <f t="shared" si="53"/>
        <v>女</v>
      </c>
      <c r="E513" s="5" t="str">
        <f>"1995-10-15"</f>
        <v>1995-10-15</v>
      </c>
      <c r="F513" s="4" t="str">
        <f t="shared" si="54"/>
        <v>大专</v>
      </c>
    </row>
    <row r="514" customHeight="1" spans="1:6">
      <c r="A514" s="4">
        <v>512</v>
      </c>
      <c r="B514" s="4" t="str">
        <f>"215220190826090329133103"</f>
        <v>215220190826090329133103</v>
      </c>
      <c r="C514" s="4" t="str">
        <f>"陈淑兰"</f>
        <v>陈淑兰</v>
      </c>
      <c r="D514" s="4" t="str">
        <f t="shared" si="53"/>
        <v>女</v>
      </c>
      <c r="E514" s="5" t="str">
        <f>"1991-12-10"</f>
        <v>1991-12-10</v>
      </c>
      <c r="F514" s="4" t="str">
        <f t="shared" si="54"/>
        <v>大专</v>
      </c>
    </row>
    <row r="515" customHeight="1" spans="1:6">
      <c r="A515" s="4">
        <v>513</v>
      </c>
      <c r="B515" s="4" t="str">
        <f>"215220190826090419133111"</f>
        <v>215220190826090419133111</v>
      </c>
      <c r="C515" s="4" t="str">
        <f>"李春兰"</f>
        <v>李春兰</v>
      </c>
      <c r="D515" s="4" t="str">
        <f t="shared" si="53"/>
        <v>女</v>
      </c>
      <c r="E515" s="5" t="str">
        <f>"1992-07-23"</f>
        <v>1992-07-23</v>
      </c>
      <c r="F515" s="4" t="str">
        <f t="shared" si="54"/>
        <v>大专</v>
      </c>
    </row>
    <row r="516" customHeight="1" spans="1:6">
      <c r="A516" s="4">
        <v>514</v>
      </c>
      <c r="B516" s="4" t="str">
        <f>"215220190826090629133116"</f>
        <v>215220190826090629133116</v>
      </c>
      <c r="C516" s="4" t="str">
        <f>"符春花"</f>
        <v>符春花</v>
      </c>
      <c r="D516" s="4" t="str">
        <f t="shared" si="53"/>
        <v>女</v>
      </c>
      <c r="E516" s="5" t="str">
        <f>"1992-06-15"</f>
        <v>1992-06-15</v>
      </c>
      <c r="F516" s="4" t="str">
        <f t="shared" si="54"/>
        <v>大专</v>
      </c>
    </row>
    <row r="517" customHeight="1" spans="1:6">
      <c r="A517" s="4">
        <v>515</v>
      </c>
      <c r="B517" s="4" t="str">
        <f>"215220190826091357133129"</f>
        <v>215220190826091357133129</v>
      </c>
      <c r="C517" s="4" t="str">
        <f>"王莹"</f>
        <v>王莹</v>
      </c>
      <c r="D517" s="4" t="str">
        <f t="shared" si="53"/>
        <v>女</v>
      </c>
      <c r="E517" s="5" t="str">
        <f>"1989-07-17"</f>
        <v>1989-07-17</v>
      </c>
      <c r="F517" s="4" t="str">
        <f>"本科"</f>
        <v>本科</v>
      </c>
    </row>
    <row r="518" customHeight="1" spans="1:6">
      <c r="A518" s="4">
        <v>516</v>
      </c>
      <c r="B518" s="4" t="str">
        <f>"215220190826092936133150"</f>
        <v>215220190826092936133150</v>
      </c>
      <c r="C518" s="4" t="str">
        <f>"赖姗"</f>
        <v>赖姗</v>
      </c>
      <c r="D518" s="4" t="str">
        <f t="shared" si="53"/>
        <v>女</v>
      </c>
      <c r="E518" s="5" t="str">
        <f>"1995-06-28"</f>
        <v>1995-06-28</v>
      </c>
      <c r="F518" s="4" t="str">
        <f t="shared" ref="F518:F525" si="55">"大专"</f>
        <v>大专</v>
      </c>
    </row>
    <row r="519" customHeight="1" spans="1:6">
      <c r="A519" s="4">
        <v>517</v>
      </c>
      <c r="B519" s="4" t="str">
        <f>"215220190826092948133151"</f>
        <v>215220190826092948133151</v>
      </c>
      <c r="C519" s="4" t="str">
        <f>"曾维叶"</f>
        <v>曾维叶</v>
      </c>
      <c r="D519" s="4" t="str">
        <f t="shared" si="53"/>
        <v>女</v>
      </c>
      <c r="E519" s="5" t="str">
        <f>"1987-12-13"</f>
        <v>1987-12-13</v>
      </c>
      <c r="F519" s="4" t="str">
        <f>"本科"</f>
        <v>本科</v>
      </c>
    </row>
    <row r="520" customHeight="1" spans="1:6">
      <c r="A520" s="4">
        <v>518</v>
      </c>
      <c r="B520" s="4" t="str">
        <f>"215220190826093440133157"</f>
        <v>215220190826093440133157</v>
      </c>
      <c r="C520" s="4" t="str">
        <f>"黄秋理"</f>
        <v>黄秋理</v>
      </c>
      <c r="D520" s="4" t="str">
        <f t="shared" si="53"/>
        <v>女</v>
      </c>
      <c r="E520" s="5" t="str">
        <f>"1991-11-29"</f>
        <v>1991-11-29</v>
      </c>
      <c r="F520" s="4" t="str">
        <f t="shared" si="55"/>
        <v>大专</v>
      </c>
    </row>
    <row r="521" customHeight="1" spans="1:6">
      <c r="A521" s="4">
        <v>519</v>
      </c>
      <c r="B521" s="4" t="str">
        <f>"215220190826093903133161"</f>
        <v>215220190826093903133161</v>
      </c>
      <c r="C521" s="4" t="str">
        <f>"黎颖"</f>
        <v>黎颖</v>
      </c>
      <c r="D521" s="4" t="str">
        <f t="shared" si="53"/>
        <v>女</v>
      </c>
      <c r="E521" s="5" t="str">
        <f>"1990-09-12"</f>
        <v>1990-09-12</v>
      </c>
      <c r="F521" s="4" t="str">
        <f t="shared" si="55"/>
        <v>大专</v>
      </c>
    </row>
    <row r="522" customHeight="1" spans="1:6">
      <c r="A522" s="4">
        <v>520</v>
      </c>
      <c r="B522" s="4" t="str">
        <f>"215220190826094119133165"</f>
        <v>215220190826094119133165</v>
      </c>
      <c r="C522" s="4" t="str">
        <f>"龙桂妃"</f>
        <v>龙桂妃</v>
      </c>
      <c r="D522" s="4" t="str">
        <f t="shared" si="53"/>
        <v>女</v>
      </c>
      <c r="E522" s="5" t="str">
        <f>"1996-04-15"</f>
        <v>1996-04-15</v>
      </c>
      <c r="F522" s="4" t="str">
        <f t="shared" si="55"/>
        <v>大专</v>
      </c>
    </row>
    <row r="523" customHeight="1" spans="1:6">
      <c r="A523" s="4">
        <v>521</v>
      </c>
      <c r="B523" s="4" t="str">
        <f>"215220190826094423133170"</f>
        <v>215220190826094423133170</v>
      </c>
      <c r="C523" s="4" t="str">
        <f>"赵茂青"</f>
        <v>赵茂青</v>
      </c>
      <c r="D523" s="4" t="str">
        <f t="shared" si="53"/>
        <v>女</v>
      </c>
      <c r="E523" s="5" t="str">
        <f>"1986-11-25"</f>
        <v>1986-11-25</v>
      </c>
      <c r="F523" s="4" t="str">
        <f t="shared" si="55"/>
        <v>大专</v>
      </c>
    </row>
    <row r="524" customHeight="1" spans="1:6">
      <c r="A524" s="4">
        <v>522</v>
      </c>
      <c r="B524" s="4" t="str">
        <f>"215220190826094655133171"</f>
        <v>215220190826094655133171</v>
      </c>
      <c r="C524" s="4" t="str">
        <f>"陈五英"</f>
        <v>陈五英</v>
      </c>
      <c r="D524" s="4" t="str">
        <f t="shared" si="53"/>
        <v>女</v>
      </c>
      <c r="E524" s="5" t="str">
        <f>"1992-04-30"</f>
        <v>1992-04-30</v>
      </c>
      <c r="F524" s="4" t="str">
        <f t="shared" si="55"/>
        <v>大专</v>
      </c>
    </row>
    <row r="525" customHeight="1" spans="1:6">
      <c r="A525" s="4">
        <v>523</v>
      </c>
      <c r="B525" s="4" t="str">
        <f>"215220190826094849133178"</f>
        <v>215220190826094849133178</v>
      </c>
      <c r="C525" s="4" t="str">
        <f>"曾飞"</f>
        <v>曾飞</v>
      </c>
      <c r="D525" s="4" t="str">
        <f t="shared" si="53"/>
        <v>女</v>
      </c>
      <c r="E525" s="5" t="str">
        <f>"1989-06-24"</f>
        <v>1989-06-24</v>
      </c>
      <c r="F525" s="4" t="str">
        <f t="shared" si="55"/>
        <v>大专</v>
      </c>
    </row>
    <row r="526" customHeight="1" spans="1:6">
      <c r="A526" s="4">
        <v>524</v>
      </c>
      <c r="B526" s="4" t="str">
        <f>"215220190826095414133187"</f>
        <v>215220190826095414133187</v>
      </c>
      <c r="C526" s="4" t="str">
        <f>"吴宏华"</f>
        <v>吴宏华</v>
      </c>
      <c r="D526" s="4" t="str">
        <f t="shared" si="53"/>
        <v>女</v>
      </c>
      <c r="E526" s="5" t="str">
        <f>"1988-10-24"</f>
        <v>1988-10-24</v>
      </c>
      <c r="F526" s="4" t="str">
        <f>"本科"</f>
        <v>本科</v>
      </c>
    </row>
    <row r="527" customHeight="1" spans="1:6">
      <c r="A527" s="4">
        <v>525</v>
      </c>
      <c r="B527" s="4" t="str">
        <f>"215220190826102620133238"</f>
        <v>215220190826102620133238</v>
      </c>
      <c r="C527" s="4" t="str">
        <f>"羊芳"</f>
        <v>羊芳</v>
      </c>
      <c r="D527" s="4" t="str">
        <f t="shared" si="53"/>
        <v>女</v>
      </c>
      <c r="E527" s="5" t="str">
        <f>"1994-10-09"</f>
        <v>1994-10-09</v>
      </c>
      <c r="F527" s="4" t="str">
        <f t="shared" ref="F527:F530" si="56">"大专"</f>
        <v>大专</v>
      </c>
    </row>
    <row r="528" customHeight="1" spans="1:6">
      <c r="A528" s="4">
        <v>526</v>
      </c>
      <c r="B528" s="4" t="str">
        <f>"215220190826104952133275"</f>
        <v>215220190826104952133275</v>
      </c>
      <c r="C528" s="4" t="str">
        <f>"蔡蔓"</f>
        <v>蔡蔓</v>
      </c>
      <c r="D528" s="4" t="str">
        <f t="shared" si="53"/>
        <v>女</v>
      </c>
      <c r="E528" s="5" t="str">
        <f>"1993-12-15"</f>
        <v>1993-12-15</v>
      </c>
      <c r="F528" s="4" t="str">
        <f t="shared" si="56"/>
        <v>大专</v>
      </c>
    </row>
    <row r="529" customHeight="1" spans="1:6">
      <c r="A529" s="4">
        <v>527</v>
      </c>
      <c r="B529" s="4" t="str">
        <f>"215220190826105046133278"</f>
        <v>215220190826105046133278</v>
      </c>
      <c r="C529" s="4" t="str">
        <f>"王丽新"</f>
        <v>王丽新</v>
      </c>
      <c r="D529" s="4" t="str">
        <f t="shared" si="53"/>
        <v>女</v>
      </c>
      <c r="E529" s="5" t="str">
        <f>"1989-01-26"</f>
        <v>1989-01-26</v>
      </c>
      <c r="F529" s="4" t="str">
        <f t="shared" si="56"/>
        <v>大专</v>
      </c>
    </row>
    <row r="530" customHeight="1" spans="1:6">
      <c r="A530" s="4">
        <v>528</v>
      </c>
      <c r="B530" s="4" t="str">
        <f>"215220190826111414133306"</f>
        <v>215220190826111414133306</v>
      </c>
      <c r="C530" s="4" t="str">
        <f>"黄家莉"</f>
        <v>黄家莉</v>
      </c>
      <c r="D530" s="4" t="str">
        <f t="shared" si="53"/>
        <v>女</v>
      </c>
      <c r="E530" s="5" t="str">
        <f>"1992-02-11"</f>
        <v>1992-02-11</v>
      </c>
      <c r="F530" s="4" t="str">
        <f t="shared" si="56"/>
        <v>大专</v>
      </c>
    </row>
    <row r="531" customHeight="1" spans="1:6">
      <c r="A531" s="4">
        <v>529</v>
      </c>
      <c r="B531" s="4" t="str">
        <f>"215220190826112149133318"</f>
        <v>215220190826112149133318</v>
      </c>
      <c r="C531" s="4" t="str">
        <f>"曹卓敏"</f>
        <v>曹卓敏</v>
      </c>
      <c r="D531" s="4" t="str">
        <f t="shared" si="53"/>
        <v>女</v>
      </c>
      <c r="E531" s="5" t="str">
        <f>"1994-12-18"</f>
        <v>1994-12-18</v>
      </c>
      <c r="F531" s="4" t="str">
        <f>"本科"</f>
        <v>本科</v>
      </c>
    </row>
    <row r="532" customHeight="1" spans="1:6">
      <c r="A532" s="4">
        <v>530</v>
      </c>
      <c r="B532" s="4" t="str">
        <f>"215220190826112504133322"</f>
        <v>215220190826112504133322</v>
      </c>
      <c r="C532" s="4" t="str">
        <f>"何慧"</f>
        <v>何慧</v>
      </c>
      <c r="D532" s="4" t="str">
        <f t="shared" si="53"/>
        <v>女</v>
      </c>
      <c r="E532" s="5" t="str">
        <f>"1993-08-03"</f>
        <v>1993-08-03</v>
      </c>
      <c r="F532" s="4" t="str">
        <f t="shared" ref="F532:F545" si="57">"大专"</f>
        <v>大专</v>
      </c>
    </row>
    <row r="533" customHeight="1" spans="1:6">
      <c r="A533" s="4">
        <v>531</v>
      </c>
      <c r="B533" s="4" t="str">
        <f>"215220190826112555133324"</f>
        <v>215220190826112555133324</v>
      </c>
      <c r="C533" s="4" t="str">
        <f>"符月"</f>
        <v>符月</v>
      </c>
      <c r="D533" s="4" t="str">
        <f t="shared" si="53"/>
        <v>女</v>
      </c>
      <c r="E533" s="5" t="str">
        <f>"1990-03-01"</f>
        <v>1990-03-01</v>
      </c>
      <c r="F533" s="4" t="str">
        <f t="shared" si="57"/>
        <v>大专</v>
      </c>
    </row>
    <row r="534" customHeight="1" spans="1:6">
      <c r="A534" s="4">
        <v>532</v>
      </c>
      <c r="B534" s="4" t="str">
        <f>"215220190826113408133330"</f>
        <v>215220190826113408133330</v>
      </c>
      <c r="C534" s="4" t="str">
        <f>"邓钦瑜"</f>
        <v>邓钦瑜</v>
      </c>
      <c r="D534" s="4" t="str">
        <f t="shared" si="53"/>
        <v>女</v>
      </c>
      <c r="E534" s="5" t="str">
        <f>"1993-07-16"</f>
        <v>1993-07-16</v>
      </c>
      <c r="F534" s="4" t="str">
        <f t="shared" si="57"/>
        <v>大专</v>
      </c>
    </row>
    <row r="535" customHeight="1" spans="1:6">
      <c r="A535" s="4">
        <v>533</v>
      </c>
      <c r="B535" s="4" t="str">
        <f>"215220190826114559133342"</f>
        <v>215220190826114559133342</v>
      </c>
      <c r="C535" s="4" t="str">
        <f>"许马伟"</f>
        <v>许马伟</v>
      </c>
      <c r="D535" s="4" t="str">
        <f t="shared" si="53"/>
        <v>女</v>
      </c>
      <c r="E535" s="5" t="str">
        <f>"1990-01-01"</f>
        <v>1990-01-01</v>
      </c>
      <c r="F535" s="4" t="str">
        <f t="shared" si="57"/>
        <v>大专</v>
      </c>
    </row>
    <row r="536" customHeight="1" spans="1:6">
      <c r="A536" s="4">
        <v>534</v>
      </c>
      <c r="B536" s="4" t="str">
        <f>"215220190826114905133351"</f>
        <v>215220190826114905133351</v>
      </c>
      <c r="C536" s="4" t="str">
        <f>"韩明珊"</f>
        <v>韩明珊</v>
      </c>
      <c r="D536" s="4" t="str">
        <f t="shared" si="53"/>
        <v>女</v>
      </c>
      <c r="E536" s="5" t="str">
        <f>"1995-12-08"</f>
        <v>1995-12-08</v>
      </c>
      <c r="F536" s="4" t="str">
        <f t="shared" si="57"/>
        <v>大专</v>
      </c>
    </row>
    <row r="537" customHeight="1" spans="1:6">
      <c r="A537" s="4">
        <v>535</v>
      </c>
      <c r="B537" s="4" t="str">
        <f>"215220190826114925133352"</f>
        <v>215220190826114925133352</v>
      </c>
      <c r="C537" s="4" t="str">
        <f>"王媚"</f>
        <v>王媚</v>
      </c>
      <c r="D537" s="4" t="str">
        <f t="shared" si="53"/>
        <v>女</v>
      </c>
      <c r="E537" s="5" t="str">
        <f>"1995-12-16"</f>
        <v>1995-12-16</v>
      </c>
      <c r="F537" s="4" t="str">
        <f t="shared" si="57"/>
        <v>大专</v>
      </c>
    </row>
    <row r="538" customHeight="1" spans="1:6">
      <c r="A538" s="4">
        <v>536</v>
      </c>
      <c r="B538" s="4" t="str">
        <f>"215220190826115535133358"</f>
        <v>215220190826115535133358</v>
      </c>
      <c r="C538" s="4" t="str">
        <f>"陈延丽"</f>
        <v>陈延丽</v>
      </c>
      <c r="D538" s="4" t="str">
        <f t="shared" si="53"/>
        <v>女</v>
      </c>
      <c r="E538" s="5" t="str">
        <f>"1994-03-29"</f>
        <v>1994-03-29</v>
      </c>
      <c r="F538" s="4" t="str">
        <f t="shared" si="57"/>
        <v>大专</v>
      </c>
    </row>
    <row r="539" customHeight="1" spans="1:6">
      <c r="A539" s="4">
        <v>537</v>
      </c>
      <c r="B539" s="4" t="str">
        <f>"215220190826115549133359"</f>
        <v>215220190826115549133359</v>
      </c>
      <c r="C539" s="4" t="str">
        <f>"王丽梅"</f>
        <v>王丽梅</v>
      </c>
      <c r="D539" s="4" t="str">
        <f t="shared" si="53"/>
        <v>女</v>
      </c>
      <c r="E539" s="5" t="str">
        <f>"1994-05-30"</f>
        <v>1994-05-30</v>
      </c>
      <c r="F539" s="4" t="str">
        <f t="shared" si="57"/>
        <v>大专</v>
      </c>
    </row>
    <row r="540" customHeight="1" spans="1:6">
      <c r="A540" s="4">
        <v>538</v>
      </c>
      <c r="B540" s="4" t="str">
        <f>"215220190826120621133366"</f>
        <v>215220190826120621133366</v>
      </c>
      <c r="C540" s="4" t="str">
        <f>"林唐雨"</f>
        <v>林唐雨</v>
      </c>
      <c r="D540" s="4" t="str">
        <f t="shared" si="53"/>
        <v>女</v>
      </c>
      <c r="E540" s="5" t="str">
        <f>"1988-06-14"</f>
        <v>1988-06-14</v>
      </c>
      <c r="F540" s="4" t="str">
        <f t="shared" si="57"/>
        <v>大专</v>
      </c>
    </row>
    <row r="541" customHeight="1" spans="1:6">
      <c r="A541" s="4">
        <v>539</v>
      </c>
      <c r="B541" s="4" t="str">
        <f>"215220190826122127133387"</f>
        <v>215220190826122127133387</v>
      </c>
      <c r="C541" s="4" t="str">
        <f>"林莹"</f>
        <v>林莹</v>
      </c>
      <c r="D541" s="4" t="str">
        <f t="shared" si="53"/>
        <v>女</v>
      </c>
      <c r="E541" s="5" t="str">
        <f>"1995-10-09"</f>
        <v>1995-10-09</v>
      </c>
      <c r="F541" s="4" t="str">
        <f t="shared" si="57"/>
        <v>大专</v>
      </c>
    </row>
    <row r="542" customHeight="1" spans="1:6">
      <c r="A542" s="4">
        <v>540</v>
      </c>
      <c r="B542" s="4" t="str">
        <f>"215220190826122457133392"</f>
        <v>215220190826122457133392</v>
      </c>
      <c r="C542" s="4" t="str">
        <f>"张凯丽"</f>
        <v>张凯丽</v>
      </c>
      <c r="D542" s="4" t="str">
        <f t="shared" si="53"/>
        <v>女</v>
      </c>
      <c r="E542" s="5" t="str">
        <f>"1995-12-19"</f>
        <v>1995-12-19</v>
      </c>
      <c r="F542" s="4" t="str">
        <f t="shared" si="57"/>
        <v>大专</v>
      </c>
    </row>
    <row r="543" customHeight="1" spans="1:6">
      <c r="A543" s="4">
        <v>541</v>
      </c>
      <c r="B543" s="4" t="str">
        <f>"215220190826122640133398"</f>
        <v>215220190826122640133398</v>
      </c>
      <c r="C543" s="4" t="str">
        <f>"林恒妃"</f>
        <v>林恒妃</v>
      </c>
      <c r="D543" s="4" t="str">
        <f t="shared" si="53"/>
        <v>女</v>
      </c>
      <c r="E543" s="5" t="str">
        <f>"1994-10-05"</f>
        <v>1994-10-05</v>
      </c>
      <c r="F543" s="4" t="str">
        <f t="shared" si="57"/>
        <v>大专</v>
      </c>
    </row>
    <row r="544" customHeight="1" spans="1:6">
      <c r="A544" s="4">
        <v>542</v>
      </c>
      <c r="B544" s="4" t="str">
        <f>"215220190826122750133400"</f>
        <v>215220190826122750133400</v>
      </c>
      <c r="C544" s="4" t="str">
        <f>"李秋丽"</f>
        <v>李秋丽</v>
      </c>
      <c r="D544" s="4" t="str">
        <f t="shared" si="53"/>
        <v>女</v>
      </c>
      <c r="E544" s="5" t="str">
        <f>"1990-03-06"</f>
        <v>1990-03-06</v>
      </c>
      <c r="F544" s="4" t="str">
        <f t="shared" si="57"/>
        <v>大专</v>
      </c>
    </row>
    <row r="545" customHeight="1" spans="1:6">
      <c r="A545" s="4">
        <v>543</v>
      </c>
      <c r="B545" s="4" t="str">
        <f>"215220190826124732133414"</f>
        <v>215220190826124732133414</v>
      </c>
      <c r="C545" s="4" t="str">
        <f>"张紫荆"</f>
        <v>张紫荆</v>
      </c>
      <c r="D545" s="4" t="str">
        <f t="shared" si="53"/>
        <v>女</v>
      </c>
      <c r="E545" s="5" t="str">
        <f>"1997-05-08"</f>
        <v>1997-05-08</v>
      </c>
      <c r="F545" s="4" t="str">
        <f t="shared" si="57"/>
        <v>大专</v>
      </c>
    </row>
    <row r="546" customHeight="1" spans="1:6">
      <c r="A546" s="4">
        <v>544</v>
      </c>
      <c r="B546" s="4" t="str">
        <f>"215220190826130054133434"</f>
        <v>215220190826130054133434</v>
      </c>
      <c r="C546" s="4" t="str">
        <f>"罗苑"</f>
        <v>罗苑</v>
      </c>
      <c r="D546" s="4" t="str">
        <f t="shared" si="53"/>
        <v>女</v>
      </c>
      <c r="E546" s="5" t="str">
        <f>"1988-02-11"</f>
        <v>1988-02-11</v>
      </c>
      <c r="F546" s="4" t="str">
        <f>"本科"</f>
        <v>本科</v>
      </c>
    </row>
    <row r="547" customHeight="1" spans="1:6">
      <c r="A547" s="4">
        <v>545</v>
      </c>
      <c r="B547" s="4" t="str">
        <f>"215220190826130415133441"</f>
        <v>215220190826130415133441</v>
      </c>
      <c r="C547" s="4" t="str">
        <f>"王燕妮"</f>
        <v>王燕妮</v>
      </c>
      <c r="D547" s="4" t="str">
        <f t="shared" si="53"/>
        <v>女</v>
      </c>
      <c r="E547" s="5" t="str">
        <f>"1996-02-07"</f>
        <v>1996-02-07</v>
      </c>
      <c r="F547" s="4" t="str">
        <f t="shared" ref="F547:F551" si="58">"大专"</f>
        <v>大专</v>
      </c>
    </row>
    <row r="548" customHeight="1" spans="1:6">
      <c r="A548" s="4">
        <v>546</v>
      </c>
      <c r="B548" s="4" t="str">
        <f>"215220190826131941133457"</f>
        <v>215220190826131941133457</v>
      </c>
      <c r="C548" s="4" t="str">
        <f>"吴欢"</f>
        <v>吴欢</v>
      </c>
      <c r="D548" s="4" t="str">
        <f t="shared" si="53"/>
        <v>女</v>
      </c>
      <c r="E548" s="5" t="str">
        <f>"1991-07-10"</f>
        <v>1991-07-10</v>
      </c>
      <c r="F548" s="4" t="str">
        <f t="shared" si="58"/>
        <v>大专</v>
      </c>
    </row>
    <row r="549" customHeight="1" spans="1:6">
      <c r="A549" s="4">
        <v>547</v>
      </c>
      <c r="B549" s="4" t="str">
        <f>"215220190826132428133462"</f>
        <v>215220190826132428133462</v>
      </c>
      <c r="C549" s="4" t="str">
        <f>"覃艳虹"</f>
        <v>覃艳虹</v>
      </c>
      <c r="D549" s="4" t="str">
        <f t="shared" si="53"/>
        <v>女</v>
      </c>
      <c r="E549" s="5" t="str">
        <f>"1993-06-02"</f>
        <v>1993-06-02</v>
      </c>
      <c r="F549" s="4" t="str">
        <f>"本科"</f>
        <v>本科</v>
      </c>
    </row>
    <row r="550" customHeight="1" spans="1:6">
      <c r="A550" s="4">
        <v>548</v>
      </c>
      <c r="B550" s="4" t="str">
        <f>"215220190826132858133467"</f>
        <v>215220190826132858133467</v>
      </c>
      <c r="C550" s="4" t="str">
        <f>"郑小密"</f>
        <v>郑小密</v>
      </c>
      <c r="D550" s="4" t="str">
        <f t="shared" si="53"/>
        <v>女</v>
      </c>
      <c r="E550" s="5" t="str">
        <f>"1989-05-24"</f>
        <v>1989-05-24</v>
      </c>
      <c r="F550" s="4" t="str">
        <f t="shared" si="58"/>
        <v>大专</v>
      </c>
    </row>
    <row r="551" customHeight="1" spans="1:6">
      <c r="A551" s="4">
        <v>549</v>
      </c>
      <c r="B551" s="4" t="str">
        <f>"215220190826134154133485"</f>
        <v>215220190826134154133485</v>
      </c>
      <c r="C551" s="4" t="str">
        <f>"李逸雅"</f>
        <v>李逸雅</v>
      </c>
      <c r="D551" s="4" t="str">
        <f t="shared" si="53"/>
        <v>女</v>
      </c>
      <c r="E551" s="5" t="str">
        <f>"1994-12-03"</f>
        <v>1994-12-03</v>
      </c>
      <c r="F551" s="4" t="str">
        <f t="shared" si="58"/>
        <v>大专</v>
      </c>
    </row>
    <row r="552" customHeight="1" spans="1:6">
      <c r="A552" s="4">
        <v>550</v>
      </c>
      <c r="B552" s="4" t="str">
        <f>"215220190826134648133490"</f>
        <v>215220190826134648133490</v>
      </c>
      <c r="C552" s="4" t="str">
        <f>"杨燕珠"</f>
        <v>杨燕珠</v>
      </c>
      <c r="D552" s="4" t="str">
        <f t="shared" si="53"/>
        <v>女</v>
      </c>
      <c r="E552" s="5" t="str">
        <f>"1986-05-10"</f>
        <v>1986-05-10</v>
      </c>
      <c r="F552" s="4" t="str">
        <f>"本科"</f>
        <v>本科</v>
      </c>
    </row>
    <row r="553" customHeight="1" spans="1:6">
      <c r="A553" s="4">
        <v>551</v>
      </c>
      <c r="B553" s="4" t="str">
        <f>"215220190826141146133506"</f>
        <v>215220190826141146133506</v>
      </c>
      <c r="C553" s="4" t="str">
        <f>"陈双花"</f>
        <v>陈双花</v>
      </c>
      <c r="D553" s="4" t="str">
        <f t="shared" si="53"/>
        <v>女</v>
      </c>
      <c r="E553" s="5" t="str">
        <f>"1993-10-20"</f>
        <v>1993-10-20</v>
      </c>
      <c r="F553" s="4" t="str">
        <f t="shared" ref="F553:F568" si="59">"大专"</f>
        <v>大专</v>
      </c>
    </row>
    <row r="554" customHeight="1" spans="1:6">
      <c r="A554" s="4">
        <v>552</v>
      </c>
      <c r="B554" s="4" t="str">
        <f>"215220190826142453133518"</f>
        <v>215220190826142453133518</v>
      </c>
      <c r="C554" s="4" t="str">
        <f>"吴佐俐"</f>
        <v>吴佐俐</v>
      </c>
      <c r="D554" s="4" t="str">
        <f t="shared" si="53"/>
        <v>女</v>
      </c>
      <c r="E554" s="5" t="str">
        <f>"1987-06-20"</f>
        <v>1987-06-20</v>
      </c>
      <c r="F554" s="4" t="str">
        <f t="shared" si="59"/>
        <v>大专</v>
      </c>
    </row>
    <row r="555" customHeight="1" spans="1:6">
      <c r="A555" s="4">
        <v>553</v>
      </c>
      <c r="B555" s="4" t="str">
        <f>"215220190826142454133519"</f>
        <v>215220190826142454133519</v>
      </c>
      <c r="C555" s="4" t="str">
        <f>"董丽赛"</f>
        <v>董丽赛</v>
      </c>
      <c r="D555" s="4" t="str">
        <f t="shared" si="53"/>
        <v>女</v>
      </c>
      <c r="E555" s="5" t="str">
        <f>"1988-02-16"</f>
        <v>1988-02-16</v>
      </c>
      <c r="F555" s="4" t="str">
        <f t="shared" si="59"/>
        <v>大专</v>
      </c>
    </row>
    <row r="556" customHeight="1" spans="1:6">
      <c r="A556" s="4">
        <v>554</v>
      </c>
      <c r="B556" s="4" t="str">
        <f>"215220190826145140133543"</f>
        <v>215220190826145140133543</v>
      </c>
      <c r="C556" s="4" t="str">
        <f>"黄燕娇"</f>
        <v>黄燕娇</v>
      </c>
      <c r="D556" s="4" t="str">
        <f t="shared" si="53"/>
        <v>女</v>
      </c>
      <c r="E556" s="5" t="str">
        <f>"1989-09-11"</f>
        <v>1989-09-11</v>
      </c>
      <c r="F556" s="4" t="str">
        <f t="shared" si="59"/>
        <v>大专</v>
      </c>
    </row>
    <row r="557" customHeight="1" spans="1:6">
      <c r="A557" s="4">
        <v>555</v>
      </c>
      <c r="B557" s="4" t="str">
        <f>"215220190826145502133546"</f>
        <v>215220190826145502133546</v>
      </c>
      <c r="C557" s="4" t="str">
        <f>"曹林柳"</f>
        <v>曹林柳</v>
      </c>
      <c r="D557" s="4" t="str">
        <f t="shared" si="53"/>
        <v>女</v>
      </c>
      <c r="E557" s="5" t="str">
        <f>"1994-08-25"</f>
        <v>1994-08-25</v>
      </c>
      <c r="F557" s="4" t="str">
        <f t="shared" si="59"/>
        <v>大专</v>
      </c>
    </row>
    <row r="558" customHeight="1" spans="1:6">
      <c r="A558" s="4">
        <v>556</v>
      </c>
      <c r="B558" s="4" t="str">
        <f>"215220190826151727133559"</f>
        <v>215220190826151727133559</v>
      </c>
      <c r="C558" s="4" t="str">
        <f>"符锦梅"</f>
        <v>符锦梅</v>
      </c>
      <c r="D558" s="4" t="str">
        <f t="shared" si="53"/>
        <v>女</v>
      </c>
      <c r="E558" s="5" t="str">
        <f>"1996-04-07"</f>
        <v>1996-04-07</v>
      </c>
      <c r="F558" s="4" t="str">
        <f t="shared" si="59"/>
        <v>大专</v>
      </c>
    </row>
    <row r="559" customHeight="1" spans="1:6">
      <c r="A559" s="4">
        <v>557</v>
      </c>
      <c r="B559" s="4" t="str">
        <f>"215220190826153133133573"</f>
        <v>215220190826153133133573</v>
      </c>
      <c r="C559" s="4" t="str">
        <f>"苏梦琪"</f>
        <v>苏梦琪</v>
      </c>
      <c r="D559" s="4" t="str">
        <f t="shared" si="53"/>
        <v>女</v>
      </c>
      <c r="E559" s="5" t="str">
        <f>"1997-07-24"</f>
        <v>1997-07-24</v>
      </c>
      <c r="F559" s="4" t="str">
        <f t="shared" si="59"/>
        <v>大专</v>
      </c>
    </row>
    <row r="560" customHeight="1" spans="1:6">
      <c r="A560" s="4">
        <v>558</v>
      </c>
      <c r="B560" s="4" t="str">
        <f>"215220190826153846133582"</f>
        <v>215220190826153846133582</v>
      </c>
      <c r="C560" s="4" t="str">
        <f>"何水银"</f>
        <v>何水银</v>
      </c>
      <c r="D560" s="4" t="str">
        <f t="shared" si="53"/>
        <v>女</v>
      </c>
      <c r="E560" s="5" t="str">
        <f>"1991-08-22"</f>
        <v>1991-08-22</v>
      </c>
      <c r="F560" s="4" t="str">
        <f t="shared" si="59"/>
        <v>大专</v>
      </c>
    </row>
    <row r="561" customHeight="1" spans="1:6">
      <c r="A561" s="4">
        <v>559</v>
      </c>
      <c r="B561" s="4" t="str">
        <f>"215220190826160555133604"</f>
        <v>215220190826160555133604</v>
      </c>
      <c r="C561" s="4" t="str">
        <f>"王美玉"</f>
        <v>王美玉</v>
      </c>
      <c r="D561" s="4" t="str">
        <f t="shared" si="53"/>
        <v>女</v>
      </c>
      <c r="E561" s="5" t="str">
        <f>"1997-09-27"</f>
        <v>1997-09-27</v>
      </c>
      <c r="F561" s="4" t="str">
        <f t="shared" si="59"/>
        <v>大专</v>
      </c>
    </row>
    <row r="562" customHeight="1" spans="1:6">
      <c r="A562" s="4">
        <v>560</v>
      </c>
      <c r="B562" s="4" t="str">
        <f>"215220190826160651133605"</f>
        <v>215220190826160651133605</v>
      </c>
      <c r="C562" s="4" t="str">
        <f>"王微"</f>
        <v>王微</v>
      </c>
      <c r="D562" s="4" t="str">
        <f t="shared" ref="D562:D604" si="60">"女"</f>
        <v>女</v>
      </c>
      <c r="E562" s="5" t="str">
        <f>"1999-05-11"</f>
        <v>1999-05-11</v>
      </c>
      <c r="F562" s="4" t="str">
        <f t="shared" si="59"/>
        <v>大专</v>
      </c>
    </row>
    <row r="563" customHeight="1" spans="1:6">
      <c r="A563" s="4">
        <v>561</v>
      </c>
      <c r="B563" s="4" t="str">
        <f>"215220190826162558133626"</f>
        <v>215220190826162558133626</v>
      </c>
      <c r="C563" s="4" t="str">
        <f>"吴丽珊"</f>
        <v>吴丽珊</v>
      </c>
      <c r="D563" s="4" t="str">
        <f t="shared" si="60"/>
        <v>女</v>
      </c>
      <c r="E563" s="5" t="str">
        <f>"1988-08-20"</f>
        <v>1988-08-20</v>
      </c>
      <c r="F563" s="4" t="str">
        <f t="shared" si="59"/>
        <v>大专</v>
      </c>
    </row>
    <row r="564" customHeight="1" spans="1:6">
      <c r="A564" s="4">
        <v>562</v>
      </c>
      <c r="B564" s="4" t="str">
        <f>"215220190826164440133636"</f>
        <v>215220190826164440133636</v>
      </c>
      <c r="C564" s="4" t="str">
        <f>"符力文"</f>
        <v>符力文</v>
      </c>
      <c r="D564" s="4" t="str">
        <f t="shared" si="60"/>
        <v>女</v>
      </c>
      <c r="E564" s="5" t="str">
        <f>"1989-10-30"</f>
        <v>1989-10-30</v>
      </c>
      <c r="F564" s="4" t="str">
        <f t="shared" si="59"/>
        <v>大专</v>
      </c>
    </row>
    <row r="565" customHeight="1" spans="1:6">
      <c r="A565" s="4">
        <v>563</v>
      </c>
      <c r="B565" s="4" t="str">
        <f>"215220190826170222133654"</f>
        <v>215220190826170222133654</v>
      </c>
      <c r="C565" s="4" t="str">
        <f>"杜海波"</f>
        <v>杜海波</v>
      </c>
      <c r="D565" s="4" t="str">
        <f t="shared" si="60"/>
        <v>女</v>
      </c>
      <c r="E565" s="5" t="str">
        <f>"1989-08-27"</f>
        <v>1989-08-27</v>
      </c>
      <c r="F565" s="4" t="str">
        <f t="shared" si="59"/>
        <v>大专</v>
      </c>
    </row>
    <row r="566" customHeight="1" spans="1:6">
      <c r="A566" s="4">
        <v>564</v>
      </c>
      <c r="B566" s="4" t="str">
        <f>"215220190826170345133656"</f>
        <v>215220190826170345133656</v>
      </c>
      <c r="C566" s="4" t="str">
        <f>"余文玲"</f>
        <v>余文玲</v>
      </c>
      <c r="D566" s="4" t="str">
        <f t="shared" si="60"/>
        <v>女</v>
      </c>
      <c r="E566" s="5" t="str">
        <f>"1994-09-10"</f>
        <v>1994-09-10</v>
      </c>
      <c r="F566" s="4" t="str">
        <f t="shared" si="59"/>
        <v>大专</v>
      </c>
    </row>
    <row r="567" customHeight="1" spans="1:6">
      <c r="A567" s="4">
        <v>565</v>
      </c>
      <c r="B567" s="4" t="str">
        <f>"215220190826170403133657"</f>
        <v>215220190826170403133657</v>
      </c>
      <c r="C567" s="4" t="str">
        <f>"胡俊娜"</f>
        <v>胡俊娜</v>
      </c>
      <c r="D567" s="4" t="str">
        <f t="shared" si="60"/>
        <v>女</v>
      </c>
      <c r="E567" s="5" t="str">
        <f>"1992-09-21"</f>
        <v>1992-09-21</v>
      </c>
      <c r="F567" s="4" t="str">
        <f t="shared" si="59"/>
        <v>大专</v>
      </c>
    </row>
    <row r="568" customHeight="1" spans="1:6">
      <c r="A568" s="4">
        <v>566</v>
      </c>
      <c r="B568" s="4" t="str">
        <f>"215220190826170456133659"</f>
        <v>215220190826170456133659</v>
      </c>
      <c r="C568" s="4" t="str">
        <f>"李珍"</f>
        <v>李珍</v>
      </c>
      <c r="D568" s="4" t="str">
        <f t="shared" si="60"/>
        <v>女</v>
      </c>
      <c r="E568" s="5" t="str">
        <f>"1995-08-01"</f>
        <v>1995-08-01</v>
      </c>
      <c r="F568" s="4" t="str">
        <f t="shared" si="59"/>
        <v>大专</v>
      </c>
    </row>
    <row r="569" customHeight="1" spans="1:6">
      <c r="A569" s="4">
        <v>567</v>
      </c>
      <c r="B569" s="4" t="str">
        <f>"215220190826170710133660"</f>
        <v>215220190826170710133660</v>
      </c>
      <c r="C569" s="4" t="str">
        <f>"赖宁霞"</f>
        <v>赖宁霞</v>
      </c>
      <c r="D569" s="4" t="str">
        <f t="shared" si="60"/>
        <v>女</v>
      </c>
      <c r="E569" s="5" t="str">
        <f>"1989-06-06"</f>
        <v>1989-06-06</v>
      </c>
      <c r="F569" s="4" t="str">
        <f>"本科"</f>
        <v>本科</v>
      </c>
    </row>
    <row r="570" customHeight="1" spans="1:6">
      <c r="A570" s="4">
        <v>568</v>
      </c>
      <c r="B570" s="4" t="str">
        <f>"215220190826170721133661"</f>
        <v>215220190826170721133661</v>
      </c>
      <c r="C570" s="4" t="str">
        <f>"许智闻"</f>
        <v>许智闻</v>
      </c>
      <c r="D570" s="4" t="str">
        <f t="shared" si="60"/>
        <v>女</v>
      </c>
      <c r="E570" s="5" t="str">
        <f>"1994-03-28"</f>
        <v>1994-03-28</v>
      </c>
      <c r="F570" s="4" t="str">
        <f t="shared" ref="F570:F574" si="61">"大专"</f>
        <v>大专</v>
      </c>
    </row>
    <row r="571" customHeight="1" spans="1:6">
      <c r="A571" s="4">
        <v>569</v>
      </c>
      <c r="B571" s="4" t="str">
        <f>"215220190826172923133664"</f>
        <v>215220190826172923133664</v>
      </c>
      <c r="C571" s="4" t="str">
        <f>"吴清云"</f>
        <v>吴清云</v>
      </c>
      <c r="D571" s="4" t="str">
        <f t="shared" si="60"/>
        <v>女</v>
      </c>
      <c r="E571" s="5" t="str">
        <f>"1990-10-12"</f>
        <v>1990-10-12</v>
      </c>
      <c r="F571" s="4" t="str">
        <f t="shared" si="61"/>
        <v>大专</v>
      </c>
    </row>
    <row r="572" customHeight="1" spans="1:6">
      <c r="A572" s="4">
        <v>570</v>
      </c>
      <c r="B572" s="4" t="str">
        <f>"215220190826175720133670"</f>
        <v>215220190826175720133670</v>
      </c>
      <c r="C572" s="4" t="str">
        <f>"杨日芳"</f>
        <v>杨日芳</v>
      </c>
      <c r="D572" s="4" t="str">
        <f t="shared" si="60"/>
        <v>女</v>
      </c>
      <c r="E572" s="5" t="str">
        <f>"1994-07-02"</f>
        <v>1994-07-02</v>
      </c>
      <c r="F572" s="4" t="str">
        <f t="shared" si="61"/>
        <v>大专</v>
      </c>
    </row>
    <row r="573" customHeight="1" spans="1:6">
      <c r="A573" s="4">
        <v>571</v>
      </c>
      <c r="B573" s="4" t="str">
        <f>"215220190826181442133675"</f>
        <v>215220190826181442133675</v>
      </c>
      <c r="C573" s="4" t="str">
        <f>"董章欲"</f>
        <v>董章欲</v>
      </c>
      <c r="D573" s="4" t="str">
        <f t="shared" si="60"/>
        <v>女</v>
      </c>
      <c r="E573" s="5" t="str">
        <f>"1992-01-16"</f>
        <v>1992-01-16</v>
      </c>
      <c r="F573" s="4" t="str">
        <f t="shared" si="61"/>
        <v>大专</v>
      </c>
    </row>
    <row r="574" customHeight="1" spans="1:6">
      <c r="A574" s="4">
        <v>572</v>
      </c>
      <c r="B574" s="4" t="str">
        <f>"215220190826181635133676"</f>
        <v>215220190826181635133676</v>
      </c>
      <c r="C574" s="4" t="str">
        <f>"符其丹"</f>
        <v>符其丹</v>
      </c>
      <c r="D574" s="4" t="str">
        <f t="shared" si="60"/>
        <v>女</v>
      </c>
      <c r="E574" s="5" t="str">
        <f>"1995-04-26"</f>
        <v>1995-04-26</v>
      </c>
      <c r="F574" s="4" t="str">
        <f t="shared" si="61"/>
        <v>大专</v>
      </c>
    </row>
    <row r="575" customHeight="1" spans="1:6">
      <c r="A575" s="4">
        <v>573</v>
      </c>
      <c r="B575" s="4" t="str">
        <f>"215220190826182407133679"</f>
        <v>215220190826182407133679</v>
      </c>
      <c r="C575" s="4" t="str">
        <f>"周颀磊"</f>
        <v>周颀磊</v>
      </c>
      <c r="D575" s="4" t="str">
        <f t="shared" si="60"/>
        <v>女</v>
      </c>
      <c r="E575" s="5" t="str">
        <f>"1991-08-14"</f>
        <v>1991-08-14</v>
      </c>
      <c r="F575" s="4" t="str">
        <f>"本科"</f>
        <v>本科</v>
      </c>
    </row>
    <row r="576" customHeight="1" spans="1:6">
      <c r="A576" s="4">
        <v>574</v>
      </c>
      <c r="B576" s="4" t="str">
        <f>"215220190826184352133688"</f>
        <v>215220190826184352133688</v>
      </c>
      <c r="C576" s="4" t="str">
        <f>"陈碧露"</f>
        <v>陈碧露</v>
      </c>
      <c r="D576" s="4" t="str">
        <f t="shared" si="60"/>
        <v>女</v>
      </c>
      <c r="E576" s="5" t="str">
        <f>"1994-07-18"</f>
        <v>1994-07-18</v>
      </c>
      <c r="F576" s="4" t="str">
        <f t="shared" ref="F576:F607" si="62">"大专"</f>
        <v>大专</v>
      </c>
    </row>
    <row r="577" customHeight="1" spans="1:6">
      <c r="A577" s="4">
        <v>575</v>
      </c>
      <c r="B577" s="4" t="str">
        <f>"215220190826191004133695"</f>
        <v>215220190826191004133695</v>
      </c>
      <c r="C577" s="4" t="str">
        <f>"韦天香"</f>
        <v>韦天香</v>
      </c>
      <c r="D577" s="4" t="str">
        <f t="shared" si="60"/>
        <v>女</v>
      </c>
      <c r="E577" s="5" t="str">
        <f>"1995-05-13"</f>
        <v>1995-05-13</v>
      </c>
      <c r="F577" s="4" t="str">
        <f t="shared" si="62"/>
        <v>大专</v>
      </c>
    </row>
    <row r="578" customHeight="1" spans="1:6">
      <c r="A578" s="4">
        <v>576</v>
      </c>
      <c r="B578" s="4" t="str">
        <f>"215220190826191131133696"</f>
        <v>215220190826191131133696</v>
      </c>
      <c r="C578" s="4" t="str">
        <f>"羊春兰"</f>
        <v>羊春兰</v>
      </c>
      <c r="D578" s="4" t="str">
        <f t="shared" si="60"/>
        <v>女</v>
      </c>
      <c r="E578" s="5" t="str">
        <f>"1988-08-13"</f>
        <v>1988-08-13</v>
      </c>
      <c r="F578" s="4" t="str">
        <f t="shared" si="62"/>
        <v>大专</v>
      </c>
    </row>
    <row r="579" customHeight="1" spans="1:6">
      <c r="A579" s="4">
        <v>577</v>
      </c>
      <c r="B579" s="4" t="str">
        <f>"215220190826192915133698"</f>
        <v>215220190826192915133698</v>
      </c>
      <c r="C579" s="4" t="str">
        <f>"盛国冰"</f>
        <v>盛国冰</v>
      </c>
      <c r="D579" s="4" t="str">
        <f t="shared" si="60"/>
        <v>女</v>
      </c>
      <c r="E579" s="5" t="str">
        <f>"1997-05-17"</f>
        <v>1997-05-17</v>
      </c>
      <c r="F579" s="4" t="str">
        <f t="shared" si="62"/>
        <v>大专</v>
      </c>
    </row>
    <row r="580" customHeight="1" spans="1:6">
      <c r="A580" s="4">
        <v>578</v>
      </c>
      <c r="B580" s="4" t="str">
        <f>"215220190826193644133699"</f>
        <v>215220190826193644133699</v>
      </c>
      <c r="C580" s="4" t="str">
        <f>"赖庭娜"</f>
        <v>赖庭娜</v>
      </c>
      <c r="D580" s="4" t="str">
        <f t="shared" si="60"/>
        <v>女</v>
      </c>
      <c r="E580" s="5" t="str">
        <f>"1984-02-11"</f>
        <v>1984-02-11</v>
      </c>
      <c r="F580" s="4" t="str">
        <f t="shared" si="62"/>
        <v>大专</v>
      </c>
    </row>
    <row r="581" customHeight="1" spans="1:6">
      <c r="A581" s="4">
        <v>579</v>
      </c>
      <c r="B581" s="4" t="str">
        <f>"215220190826200810133706"</f>
        <v>215220190826200810133706</v>
      </c>
      <c r="C581" s="4" t="str">
        <f>"张丽莹"</f>
        <v>张丽莹</v>
      </c>
      <c r="D581" s="4" t="str">
        <f t="shared" si="60"/>
        <v>女</v>
      </c>
      <c r="E581" s="5" t="str">
        <f>"1991-10-05"</f>
        <v>1991-10-05</v>
      </c>
      <c r="F581" s="4" t="str">
        <f t="shared" si="62"/>
        <v>大专</v>
      </c>
    </row>
    <row r="582" customHeight="1" spans="1:6">
      <c r="A582" s="4">
        <v>580</v>
      </c>
      <c r="B582" s="4" t="str">
        <f>"215220190826200832133707"</f>
        <v>215220190826200832133707</v>
      </c>
      <c r="C582" s="4" t="str">
        <f>"唐以妃"</f>
        <v>唐以妃</v>
      </c>
      <c r="D582" s="4" t="str">
        <f t="shared" si="60"/>
        <v>女</v>
      </c>
      <c r="E582" s="5" t="str">
        <f>"1990-09-10"</f>
        <v>1990-09-10</v>
      </c>
      <c r="F582" s="4" t="str">
        <f t="shared" si="62"/>
        <v>大专</v>
      </c>
    </row>
    <row r="583" customHeight="1" spans="1:6">
      <c r="A583" s="4">
        <v>581</v>
      </c>
      <c r="B583" s="4" t="str">
        <f>"215220190826202119133712"</f>
        <v>215220190826202119133712</v>
      </c>
      <c r="C583" s="4" t="str">
        <f>"陈思雨"</f>
        <v>陈思雨</v>
      </c>
      <c r="D583" s="4" t="str">
        <f t="shared" si="60"/>
        <v>女</v>
      </c>
      <c r="E583" s="5" t="str">
        <f>"1995-07-17"</f>
        <v>1995-07-17</v>
      </c>
      <c r="F583" s="4" t="str">
        <f t="shared" si="62"/>
        <v>大专</v>
      </c>
    </row>
    <row r="584" customHeight="1" spans="1:6">
      <c r="A584" s="4">
        <v>582</v>
      </c>
      <c r="B584" s="4" t="str">
        <f>"215220190826203041133715"</f>
        <v>215220190826203041133715</v>
      </c>
      <c r="C584" s="4" t="str">
        <f>"王海晶"</f>
        <v>王海晶</v>
      </c>
      <c r="D584" s="4" t="str">
        <f t="shared" si="60"/>
        <v>女</v>
      </c>
      <c r="E584" s="5" t="str">
        <f>"1993-04-25"</f>
        <v>1993-04-25</v>
      </c>
      <c r="F584" s="4" t="str">
        <f t="shared" si="62"/>
        <v>大专</v>
      </c>
    </row>
    <row r="585" customHeight="1" spans="1:6">
      <c r="A585" s="4">
        <v>583</v>
      </c>
      <c r="B585" s="4" t="str">
        <f>"215220190826203139133716"</f>
        <v>215220190826203139133716</v>
      </c>
      <c r="C585" s="4" t="str">
        <f>"符开瑛"</f>
        <v>符开瑛</v>
      </c>
      <c r="D585" s="4" t="str">
        <f t="shared" si="60"/>
        <v>女</v>
      </c>
      <c r="E585" s="5" t="str">
        <f>"1992-01-16"</f>
        <v>1992-01-16</v>
      </c>
      <c r="F585" s="4" t="str">
        <f t="shared" si="62"/>
        <v>大专</v>
      </c>
    </row>
    <row r="586" customHeight="1" spans="1:6">
      <c r="A586" s="4">
        <v>584</v>
      </c>
      <c r="B586" s="4" t="str">
        <f>"215220190826203418133717"</f>
        <v>215220190826203418133717</v>
      </c>
      <c r="C586" s="4" t="str">
        <f>"陈世风"</f>
        <v>陈世风</v>
      </c>
      <c r="D586" s="4" t="str">
        <f t="shared" si="60"/>
        <v>女</v>
      </c>
      <c r="E586" s="5" t="str">
        <f>"1994-08-12"</f>
        <v>1994-08-12</v>
      </c>
      <c r="F586" s="4" t="str">
        <f t="shared" si="62"/>
        <v>大专</v>
      </c>
    </row>
    <row r="587" customHeight="1" spans="1:6">
      <c r="A587" s="4">
        <v>585</v>
      </c>
      <c r="B587" s="4" t="str">
        <f>"215220190826204135133719"</f>
        <v>215220190826204135133719</v>
      </c>
      <c r="C587" s="4" t="str">
        <f>"柯珊珊"</f>
        <v>柯珊珊</v>
      </c>
      <c r="D587" s="4" t="str">
        <f t="shared" si="60"/>
        <v>女</v>
      </c>
      <c r="E587" s="5" t="str">
        <f>"1994-11-23"</f>
        <v>1994-11-23</v>
      </c>
      <c r="F587" s="4" t="str">
        <f t="shared" si="62"/>
        <v>大专</v>
      </c>
    </row>
    <row r="588" customHeight="1" spans="1:6">
      <c r="A588" s="4">
        <v>586</v>
      </c>
      <c r="B588" s="4" t="str">
        <f>"215220190826210133133724"</f>
        <v>215220190826210133133724</v>
      </c>
      <c r="C588" s="4" t="str">
        <f>"陈姗媚"</f>
        <v>陈姗媚</v>
      </c>
      <c r="D588" s="4" t="str">
        <f t="shared" si="60"/>
        <v>女</v>
      </c>
      <c r="E588" s="5" t="str">
        <f>"1991-04-15"</f>
        <v>1991-04-15</v>
      </c>
      <c r="F588" s="4" t="str">
        <f t="shared" si="62"/>
        <v>大专</v>
      </c>
    </row>
    <row r="589" customHeight="1" spans="1:6">
      <c r="A589" s="4">
        <v>587</v>
      </c>
      <c r="B589" s="4" t="str">
        <f>"215220190826210255133725"</f>
        <v>215220190826210255133725</v>
      </c>
      <c r="C589" s="4" t="str">
        <f>"陈美焕"</f>
        <v>陈美焕</v>
      </c>
      <c r="D589" s="4" t="str">
        <f t="shared" si="60"/>
        <v>女</v>
      </c>
      <c r="E589" s="5" t="str">
        <f>"1994-01-10"</f>
        <v>1994-01-10</v>
      </c>
      <c r="F589" s="4" t="str">
        <f t="shared" si="62"/>
        <v>大专</v>
      </c>
    </row>
    <row r="590" customHeight="1" spans="1:6">
      <c r="A590" s="4">
        <v>588</v>
      </c>
      <c r="B590" s="4" t="str">
        <f>"215220190826210652133728"</f>
        <v>215220190826210652133728</v>
      </c>
      <c r="C590" s="4" t="str">
        <f>"符贤丽"</f>
        <v>符贤丽</v>
      </c>
      <c r="D590" s="4" t="str">
        <f t="shared" si="60"/>
        <v>女</v>
      </c>
      <c r="E590" s="5" t="str">
        <f>"1996-06-20"</f>
        <v>1996-06-20</v>
      </c>
      <c r="F590" s="4" t="str">
        <f t="shared" si="62"/>
        <v>大专</v>
      </c>
    </row>
    <row r="591" customHeight="1" spans="1:6">
      <c r="A591" s="4">
        <v>589</v>
      </c>
      <c r="B591" s="4" t="str">
        <f>"215220190826211525133731"</f>
        <v>215220190826211525133731</v>
      </c>
      <c r="C591" s="4" t="str">
        <f>"符敏"</f>
        <v>符敏</v>
      </c>
      <c r="D591" s="4" t="str">
        <f t="shared" si="60"/>
        <v>女</v>
      </c>
      <c r="E591" s="5" t="str">
        <f>"1991-09-13"</f>
        <v>1991-09-13</v>
      </c>
      <c r="F591" s="4" t="str">
        <f t="shared" si="62"/>
        <v>大专</v>
      </c>
    </row>
    <row r="592" customHeight="1" spans="1:6">
      <c r="A592" s="4">
        <v>590</v>
      </c>
      <c r="B592" s="4" t="str">
        <f>"215220190826211900133732"</f>
        <v>215220190826211900133732</v>
      </c>
      <c r="C592" s="4" t="str">
        <f>"张瑞曼"</f>
        <v>张瑞曼</v>
      </c>
      <c r="D592" s="4" t="str">
        <f t="shared" si="60"/>
        <v>女</v>
      </c>
      <c r="E592" s="5" t="str">
        <f>"1995-08-07"</f>
        <v>1995-08-07</v>
      </c>
      <c r="F592" s="4" t="str">
        <f t="shared" si="62"/>
        <v>大专</v>
      </c>
    </row>
    <row r="593" customHeight="1" spans="1:6">
      <c r="A593" s="4">
        <v>591</v>
      </c>
      <c r="B593" s="4" t="str">
        <f>"215220190826212046133734"</f>
        <v>215220190826212046133734</v>
      </c>
      <c r="C593" s="4" t="str">
        <f>"黄克娇"</f>
        <v>黄克娇</v>
      </c>
      <c r="D593" s="4" t="str">
        <f t="shared" si="60"/>
        <v>女</v>
      </c>
      <c r="E593" s="5" t="str">
        <f>"1992-12-10"</f>
        <v>1992-12-10</v>
      </c>
      <c r="F593" s="4" t="str">
        <f t="shared" si="62"/>
        <v>大专</v>
      </c>
    </row>
    <row r="594" customHeight="1" spans="1:6">
      <c r="A594" s="4">
        <v>592</v>
      </c>
      <c r="B594" s="4" t="str">
        <f>"215220190826212152133736"</f>
        <v>215220190826212152133736</v>
      </c>
      <c r="C594" s="4" t="str">
        <f>"张宝樱"</f>
        <v>张宝樱</v>
      </c>
      <c r="D594" s="4" t="str">
        <f t="shared" si="60"/>
        <v>女</v>
      </c>
      <c r="E594" s="5" t="str">
        <f>"1997-01-05"</f>
        <v>1997-01-05</v>
      </c>
      <c r="F594" s="4" t="str">
        <f t="shared" si="62"/>
        <v>大专</v>
      </c>
    </row>
    <row r="595" customHeight="1" spans="1:6">
      <c r="A595" s="4">
        <v>593</v>
      </c>
      <c r="B595" s="4" t="str">
        <f>"215220190826212250133737"</f>
        <v>215220190826212250133737</v>
      </c>
      <c r="C595" s="4" t="str">
        <f>"韦全琴"</f>
        <v>韦全琴</v>
      </c>
      <c r="D595" s="4" t="str">
        <f t="shared" si="60"/>
        <v>女</v>
      </c>
      <c r="E595" s="5" t="str">
        <f>"1991-06-08"</f>
        <v>1991-06-08</v>
      </c>
      <c r="F595" s="4" t="str">
        <f t="shared" si="62"/>
        <v>大专</v>
      </c>
    </row>
    <row r="596" customHeight="1" spans="1:6">
      <c r="A596" s="4">
        <v>594</v>
      </c>
      <c r="B596" s="4" t="str">
        <f>"215220190826213846133743"</f>
        <v>215220190826213846133743</v>
      </c>
      <c r="C596" s="4" t="str">
        <f>"陈美嘉"</f>
        <v>陈美嘉</v>
      </c>
      <c r="D596" s="4" t="str">
        <f t="shared" si="60"/>
        <v>女</v>
      </c>
      <c r="E596" s="5" t="str">
        <f>"1997-09-03"</f>
        <v>1997-09-03</v>
      </c>
      <c r="F596" s="4" t="str">
        <f t="shared" si="62"/>
        <v>大专</v>
      </c>
    </row>
    <row r="597" customHeight="1" spans="1:6">
      <c r="A597" s="4">
        <v>595</v>
      </c>
      <c r="B597" s="4" t="str">
        <f>"215220190826214442133746"</f>
        <v>215220190826214442133746</v>
      </c>
      <c r="C597" s="4" t="str">
        <f>"黄慧"</f>
        <v>黄慧</v>
      </c>
      <c r="D597" s="4" t="str">
        <f t="shared" si="60"/>
        <v>女</v>
      </c>
      <c r="E597" s="5" t="str">
        <f>"1993-08-06"</f>
        <v>1993-08-06</v>
      </c>
      <c r="F597" s="4" t="str">
        <f t="shared" si="62"/>
        <v>大专</v>
      </c>
    </row>
    <row r="598" customHeight="1" spans="1:6">
      <c r="A598" s="4">
        <v>596</v>
      </c>
      <c r="B598" s="4" t="str">
        <f>"215220190826214858133748"</f>
        <v>215220190826214858133748</v>
      </c>
      <c r="C598" s="4" t="str">
        <f>"李秋兑"</f>
        <v>李秋兑</v>
      </c>
      <c r="D598" s="4" t="str">
        <f t="shared" si="60"/>
        <v>女</v>
      </c>
      <c r="E598" s="5" t="str">
        <f>"1997-05-10"</f>
        <v>1997-05-10</v>
      </c>
      <c r="F598" s="4" t="str">
        <f t="shared" si="62"/>
        <v>大专</v>
      </c>
    </row>
    <row r="599" customHeight="1" spans="1:6">
      <c r="A599" s="4">
        <v>597</v>
      </c>
      <c r="B599" s="4" t="str">
        <f>"215220190826215052133749"</f>
        <v>215220190826215052133749</v>
      </c>
      <c r="C599" s="4" t="str">
        <f>"卢惠波"</f>
        <v>卢惠波</v>
      </c>
      <c r="D599" s="4" t="str">
        <f t="shared" si="60"/>
        <v>女</v>
      </c>
      <c r="E599" s="5" t="str">
        <f>"1991-07-29"</f>
        <v>1991-07-29</v>
      </c>
      <c r="F599" s="4" t="str">
        <f t="shared" si="62"/>
        <v>大专</v>
      </c>
    </row>
    <row r="600" customHeight="1" spans="1:6">
      <c r="A600" s="4">
        <v>598</v>
      </c>
      <c r="B600" s="4" t="str">
        <f>"215220190826215915133752"</f>
        <v>215220190826215915133752</v>
      </c>
      <c r="C600" s="4" t="str">
        <f>"黄珍"</f>
        <v>黄珍</v>
      </c>
      <c r="D600" s="4" t="str">
        <f t="shared" si="60"/>
        <v>女</v>
      </c>
      <c r="E600" s="5" t="str">
        <f>"1987-03-05"</f>
        <v>1987-03-05</v>
      </c>
      <c r="F600" s="4" t="str">
        <f t="shared" si="62"/>
        <v>大专</v>
      </c>
    </row>
    <row r="601" customHeight="1" spans="1:6">
      <c r="A601" s="4">
        <v>599</v>
      </c>
      <c r="B601" s="4" t="str">
        <f>"215220190826221131133755"</f>
        <v>215220190826221131133755</v>
      </c>
      <c r="C601" s="4" t="str">
        <f>"郭仁晶"</f>
        <v>郭仁晶</v>
      </c>
      <c r="D601" s="4" t="str">
        <f t="shared" si="60"/>
        <v>女</v>
      </c>
      <c r="E601" s="5" t="str">
        <f>"1995-12-18"</f>
        <v>1995-12-18</v>
      </c>
      <c r="F601" s="4" t="str">
        <f t="shared" si="62"/>
        <v>大专</v>
      </c>
    </row>
    <row r="602" customHeight="1" spans="1:6">
      <c r="A602" s="4">
        <v>600</v>
      </c>
      <c r="B602" s="4" t="str">
        <f>"215220190826222107133756"</f>
        <v>215220190826222107133756</v>
      </c>
      <c r="C602" s="4" t="str">
        <f>"容孝婷"</f>
        <v>容孝婷</v>
      </c>
      <c r="D602" s="4" t="str">
        <f t="shared" si="60"/>
        <v>女</v>
      </c>
      <c r="E602" s="5" t="str">
        <f>"1996-04-29"</f>
        <v>1996-04-29</v>
      </c>
      <c r="F602" s="4" t="str">
        <f t="shared" si="62"/>
        <v>大专</v>
      </c>
    </row>
    <row r="603" customHeight="1" spans="1:6">
      <c r="A603" s="4">
        <v>601</v>
      </c>
      <c r="B603" s="4" t="str">
        <f>"215220190826224042133760"</f>
        <v>215220190826224042133760</v>
      </c>
      <c r="C603" s="4" t="str">
        <f>"符少肥"</f>
        <v>符少肥</v>
      </c>
      <c r="D603" s="4" t="str">
        <f t="shared" si="60"/>
        <v>女</v>
      </c>
      <c r="E603" s="5" t="str">
        <f>"1989-04-17"</f>
        <v>1989-04-17</v>
      </c>
      <c r="F603" s="4" t="str">
        <f t="shared" si="62"/>
        <v>大专</v>
      </c>
    </row>
    <row r="604" customHeight="1" spans="1:6">
      <c r="A604" s="4">
        <v>602</v>
      </c>
      <c r="B604" s="4" t="str">
        <f>"215220190826225711133765"</f>
        <v>215220190826225711133765</v>
      </c>
      <c r="C604" s="4" t="str">
        <f>"黎丽交"</f>
        <v>黎丽交</v>
      </c>
      <c r="D604" s="4" t="str">
        <f t="shared" si="60"/>
        <v>女</v>
      </c>
      <c r="E604" s="5" t="str">
        <f>"1994-07-19"</f>
        <v>1994-07-19</v>
      </c>
      <c r="F604" s="4" t="str">
        <f t="shared" si="62"/>
        <v>大专</v>
      </c>
    </row>
    <row r="605" customHeight="1" spans="1:6">
      <c r="A605" s="4">
        <v>603</v>
      </c>
      <c r="B605" s="4" t="str">
        <f>"215220190826230410133766"</f>
        <v>215220190826230410133766</v>
      </c>
      <c r="C605" s="4" t="str">
        <f>"何宁"</f>
        <v>何宁</v>
      </c>
      <c r="D605" s="4" t="str">
        <f>"男"</f>
        <v>男</v>
      </c>
      <c r="E605" s="5" t="str">
        <f>"1993-09-09"</f>
        <v>1993-09-09</v>
      </c>
      <c r="F605" s="4" t="str">
        <f t="shared" si="62"/>
        <v>大专</v>
      </c>
    </row>
    <row r="606" customHeight="1" spans="1:6">
      <c r="A606" s="4">
        <v>604</v>
      </c>
      <c r="B606" s="4" t="str">
        <f>"215220190826232222133769"</f>
        <v>215220190826232222133769</v>
      </c>
      <c r="C606" s="4" t="str">
        <f>"邱靖"</f>
        <v>邱靖</v>
      </c>
      <c r="D606" s="4" t="str">
        <f t="shared" ref="D606:D659" si="63">"女"</f>
        <v>女</v>
      </c>
      <c r="E606" s="5" t="str">
        <f>"1997-12-07"</f>
        <v>1997-12-07</v>
      </c>
      <c r="F606" s="4" t="str">
        <f t="shared" si="62"/>
        <v>大专</v>
      </c>
    </row>
    <row r="607" customHeight="1" spans="1:6">
      <c r="A607" s="4">
        <v>605</v>
      </c>
      <c r="B607" s="4" t="str">
        <f>"215220190826234902133775"</f>
        <v>215220190826234902133775</v>
      </c>
      <c r="C607" s="4" t="str">
        <f>"符慧珍"</f>
        <v>符慧珍</v>
      </c>
      <c r="D607" s="4" t="str">
        <f t="shared" si="63"/>
        <v>女</v>
      </c>
      <c r="E607" s="5" t="str">
        <f>"1992-05-05"</f>
        <v>1992-05-05</v>
      </c>
      <c r="F607" s="4" t="str">
        <f t="shared" si="62"/>
        <v>大专</v>
      </c>
    </row>
    <row r="608" customHeight="1" spans="1:6">
      <c r="A608" s="4">
        <v>606</v>
      </c>
      <c r="B608" s="4" t="str">
        <f>"215220190826234924133776"</f>
        <v>215220190826234924133776</v>
      </c>
      <c r="C608" s="4" t="str">
        <f>"张生美"</f>
        <v>张生美</v>
      </c>
      <c r="D608" s="4" t="str">
        <f t="shared" si="63"/>
        <v>女</v>
      </c>
      <c r="E608" s="5" t="str">
        <f>"1991-02-10"</f>
        <v>1991-02-10</v>
      </c>
      <c r="F608" s="4" t="str">
        <f>"本科"</f>
        <v>本科</v>
      </c>
    </row>
    <row r="609" customHeight="1" spans="1:6">
      <c r="A609" s="4">
        <v>607</v>
      </c>
      <c r="B609" s="4" t="str">
        <f>"215220190826235328133779"</f>
        <v>215220190826235328133779</v>
      </c>
      <c r="C609" s="4" t="str">
        <f>"卢松平"</f>
        <v>卢松平</v>
      </c>
      <c r="D609" s="4" t="str">
        <f t="shared" si="63"/>
        <v>女</v>
      </c>
      <c r="E609" s="5" t="str">
        <f>"1999-01-01"</f>
        <v>1999-01-01</v>
      </c>
      <c r="F609" s="4" t="str">
        <f t="shared" ref="F609:F618" si="64">"大专"</f>
        <v>大专</v>
      </c>
    </row>
    <row r="610" customHeight="1" spans="1:6">
      <c r="A610" s="4">
        <v>608</v>
      </c>
      <c r="B610" s="4" t="str">
        <f>"215220190827000335133780"</f>
        <v>215220190827000335133780</v>
      </c>
      <c r="C610" s="4" t="str">
        <f>"陈飘灵"</f>
        <v>陈飘灵</v>
      </c>
      <c r="D610" s="4" t="str">
        <f t="shared" si="63"/>
        <v>女</v>
      </c>
      <c r="E610" s="5" t="str">
        <f>"1987-01-10"</f>
        <v>1987-01-10</v>
      </c>
      <c r="F610" s="4" t="str">
        <f t="shared" si="64"/>
        <v>大专</v>
      </c>
    </row>
    <row r="611" customHeight="1" spans="1:6">
      <c r="A611" s="4">
        <v>609</v>
      </c>
      <c r="B611" s="4" t="str">
        <f>"215220190827001237133781"</f>
        <v>215220190827001237133781</v>
      </c>
      <c r="C611" s="4" t="str">
        <f>"陈照美"</f>
        <v>陈照美</v>
      </c>
      <c r="D611" s="4" t="str">
        <f t="shared" si="63"/>
        <v>女</v>
      </c>
      <c r="E611" s="5" t="str">
        <f>"1989-12-07"</f>
        <v>1989-12-07</v>
      </c>
      <c r="F611" s="4" t="str">
        <f t="shared" si="64"/>
        <v>大专</v>
      </c>
    </row>
    <row r="612" customHeight="1" spans="1:6">
      <c r="A612" s="4">
        <v>610</v>
      </c>
      <c r="B612" s="4" t="str">
        <f>"215220190827002543133782"</f>
        <v>215220190827002543133782</v>
      </c>
      <c r="C612" s="4" t="str">
        <f>"谭小妃"</f>
        <v>谭小妃</v>
      </c>
      <c r="D612" s="4" t="str">
        <f t="shared" si="63"/>
        <v>女</v>
      </c>
      <c r="E612" s="5" t="str">
        <f>"1987-09-17"</f>
        <v>1987-09-17</v>
      </c>
      <c r="F612" s="4" t="str">
        <f t="shared" si="64"/>
        <v>大专</v>
      </c>
    </row>
    <row r="613" customHeight="1" spans="1:6">
      <c r="A613" s="4">
        <v>611</v>
      </c>
      <c r="B613" s="4" t="str">
        <f>"215220190827002748133783"</f>
        <v>215220190827002748133783</v>
      </c>
      <c r="C613" s="4" t="str">
        <f>"蔡夹盈"</f>
        <v>蔡夹盈</v>
      </c>
      <c r="D613" s="4" t="str">
        <f t="shared" si="63"/>
        <v>女</v>
      </c>
      <c r="E613" s="5" t="str">
        <f>"1995-11-13"</f>
        <v>1995-11-13</v>
      </c>
      <c r="F613" s="4" t="str">
        <f t="shared" si="64"/>
        <v>大专</v>
      </c>
    </row>
    <row r="614" customHeight="1" spans="1:6">
      <c r="A614" s="4">
        <v>612</v>
      </c>
      <c r="B614" s="4" t="str">
        <f>"215220190827010823133787"</f>
        <v>215220190827010823133787</v>
      </c>
      <c r="C614" s="4" t="str">
        <f>"王海娇"</f>
        <v>王海娇</v>
      </c>
      <c r="D614" s="4" t="str">
        <f t="shared" si="63"/>
        <v>女</v>
      </c>
      <c r="E614" s="5" t="str">
        <f>"1985-06-13"</f>
        <v>1985-06-13</v>
      </c>
      <c r="F614" s="4" t="str">
        <f t="shared" si="64"/>
        <v>大专</v>
      </c>
    </row>
    <row r="615" customHeight="1" spans="1:6">
      <c r="A615" s="4">
        <v>613</v>
      </c>
      <c r="B615" s="4" t="str">
        <f>"215220190827065723133790"</f>
        <v>215220190827065723133790</v>
      </c>
      <c r="C615" s="4" t="str">
        <f>"蔡小雪"</f>
        <v>蔡小雪</v>
      </c>
      <c r="D615" s="4" t="str">
        <f t="shared" si="63"/>
        <v>女</v>
      </c>
      <c r="E615" s="5" t="str">
        <f>"1987-06-17"</f>
        <v>1987-06-17</v>
      </c>
      <c r="F615" s="4" t="str">
        <f t="shared" si="64"/>
        <v>大专</v>
      </c>
    </row>
    <row r="616" customHeight="1" spans="1:6">
      <c r="A616" s="4">
        <v>614</v>
      </c>
      <c r="B616" s="4" t="str">
        <f>"215220190827081627133795"</f>
        <v>215220190827081627133795</v>
      </c>
      <c r="C616" s="4" t="str">
        <f>"卢丽婷"</f>
        <v>卢丽婷</v>
      </c>
      <c r="D616" s="4" t="str">
        <f t="shared" si="63"/>
        <v>女</v>
      </c>
      <c r="E616" s="5" t="str">
        <f>"1995-04-15"</f>
        <v>1995-04-15</v>
      </c>
      <c r="F616" s="4" t="str">
        <f t="shared" si="64"/>
        <v>大专</v>
      </c>
    </row>
    <row r="617" customHeight="1" spans="1:6">
      <c r="A617" s="4">
        <v>615</v>
      </c>
      <c r="B617" s="4" t="str">
        <f>"215220190827084411133799"</f>
        <v>215220190827084411133799</v>
      </c>
      <c r="C617" s="4" t="str">
        <f>"吴莉花"</f>
        <v>吴莉花</v>
      </c>
      <c r="D617" s="4" t="str">
        <f t="shared" si="63"/>
        <v>女</v>
      </c>
      <c r="E617" s="5" t="str">
        <f>"1998-01-22"</f>
        <v>1998-01-22</v>
      </c>
      <c r="F617" s="4" t="str">
        <f t="shared" si="64"/>
        <v>大专</v>
      </c>
    </row>
    <row r="618" customHeight="1" spans="1:6">
      <c r="A618" s="4">
        <v>616</v>
      </c>
      <c r="B618" s="4" t="str">
        <f>"215220190827090036133801"</f>
        <v>215220190827090036133801</v>
      </c>
      <c r="C618" s="4" t="str">
        <f>"李力莉"</f>
        <v>李力莉</v>
      </c>
      <c r="D618" s="4" t="str">
        <f t="shared" si="63"/>
        <v>女</v>
      </c>
      <c r="E618" s="5" t="str">
        <f>"1995-09-12"</f>
        <v>1995-09-12</v>
      </c>
      <c r="F618" s="4" t="str">
        <f t="shared" si="64"/>
        <v>大专</v>
      </c>
    </row>
    <row r="619" customHeight="1" spans="1:6">
      <c r="A619" s="4">
        <v>617</v>
      </c>
      <c r="B619" s="4" t="str">
        <f>"215220190827090454133810"</f>
        <v>215220190827090454133810</v>
      </c>
      <c r="C619" s="4" t="str">
        <f>"符珊华"</f>
        <v>符珊华</v>
      </c>
      <c r="D619" s="4" t="str">
        <f t="shared" si="63"/>
        <v>女</v>
      </c>
      <c r="E619" s="5" t="str">
        <f>"1993-03-18"</f>
        <v>1993-03-18</v>
      </c>
      <c r="F619" s="4" t="str">
        <f>"本科"</f>
        <v>本科</v>
      </c>
    </row>
    <row r="620" customHeight="1" spans="1:6">
      <c r="A620" s="4">
        <v>618</v>
      </c>
      <c r="B620" s="4" t="str">
        <f>"215220190827092545133828"</f>
        <v>215220190827092545133828</v>
      </c>
      <c r="C620" s="4" t="str">
        <f>"吴小慧"</f>
        <v>吴小慧</v>
      </c>
      <c r="D620" s="4" t="str">
        <f t="shared" si="63"/>
        <v>女</v>
      </c>
      <c r="E620" s="5" t="str">
        <f>"1988-07-08"</f>
        <v>1988-07-08</v>
      </c>
      <c r="F620" s="4" t="str">
        <f t="shared" ref="F620:F633" si="65">"大专"</f>
        <v>大专</v>
      </c>
    </row>
    <row r="621" customHeight="1" spans="1:6">
      <c r="A621" s="4">
        <v>619</v>
      </c>
      <c r="B621" s="4" t="str">
        <f>"215220190827093008133841"</f>
        <v>215220190827093008133841</v>
      </c>
      <c r="C621" s="4" t="str">
        <f>"文秋惠"</f>
        <v>文秋惠</v>
      </c>
      <c r="D621" s="4" t="str">
        <f t="shared" si="63"/>
        <v>女</v>
      </c>
      <c r="E621" s="5" t="str">
        <f>"1990-12-10"</f>
        <v>1990-12-10</v>
      </c>
      <c r="F621" s="4" t="str">
        <f>"本科"</f>
        <v>本科</v>
      </c>
    </row>
    <row r="622" customHeight="1" spans="1:6">
      <c r="A622" s="4">
        <v>620</v>
      </c>
      <c r="B622" s="4" t="str">
        <f>"215220190827093903133852"</f>
        <v>215220190827093903133852</v>
      </c>
      <c r="C622" s="4" t="str">
        <f>"韦秋丽"</f>
        <v>韦秋丽</v>
      </c>
      <c r="D622" s="4" t="str">
        <f t="shared" si="63"/>
        <v>女</v>
      </c>
      <c r="E622" s="5" t="str">
        <f>"1994-10-15"</f>
        <v>1994-10-15</v>
      </c>
      <c r="F622" s="4" t="str">
        <f t="shared" si="65"/>
        <v>大专</v>
      </c>
    </row>
    <row r="623" customHeight="1" spans="1:6">
      <c r="A623" s="4">
        <v>621</v>
      </c>
      <c r="B623" s="4" t="str">
        <f>"215220190827095034133861"</f>
        <v>215220190827095034133861</v>
      </c>
      <c r="C623" s="4" t="str">
        <f>"王海虹"</f>
        <v>王海虹</v>
      </c>
      <c r="D623" s="4" t="str">
        <f t="shared" si="63"/>
        <v>女</v>
      </c>
      <c r="E623" s="5" t="str">
        <f>"1994-10-06"</f>
        <v>1994-10-06</v>
      </c>
      <c r="F623" s="4" t="str">
        <f t="shared" si="65"/>
        <v>大专</v>
      </c>
    </row>
    <row r="624" customHeight="1" spans="1:6">
      <c r="A624" s="4">
        <v>622</v>
      </c>
      <c r="B624" s="4" t="str">
        <f>"215220190827100707133868"</f>
        <v>215220190827100707133868</v>
      </c>
      <c r="C624" s="4" t="str">
        <f>"符顺谦"</f>
        <v>符顺谦</v>
      </c>
      <c r="D624" s="4" t="str">
        <f t="shared" si="63"/>
        <v>女</v>
      </c>
      <c r="E624" s="5" t="str">
        <f>"1987-04-15"</f>
        <v>1987-04-15</v>
      </c>
      <c r="F624" s="4" t="str">
        <f t="shared" si="65"/>
        <v>大专</v>
      </c>
    </row>
    <row r="625" customHeight="1" spans="1:6">
      <c r="A625" s="4">
        <v>623</v>
      </c>
      <c r="B625" s="4" t="str">
        <f>"215220190827102018133877"</f>
        <v>215220190827102018133877</v>
      </c>
      <c r="C625" s="4" t="str">
        <f>"陈琼丽"</f>
        <v>陈琼丽</v>
      </c>
      <c r="D625" s="4" t="str">
        <f t="shared" si="63"/>
        <v>女</v>
      </c>
      <c r="E625" s="5" t="str">
        <f>"1995-10-11"</f>
        <v>1995-10-11</v>
      </c>
      <c r="F625" s="4" t="str">
        <f t="shared" si="65"/>
        <v>大专</v>
      </c>
    </row>
    <row r="626" customHeight="1" spans="1:6">
      <c r="A626" s="4">
        <v>624</v>
      </c>
      <c r="B626" s="4" t="str">
        <f>"215220190827111408133908"</f>
        <v>215220190827111408133908</v>
      </c>
      <c r="C626" s="4" t="str">
        <f>"张月珍"</f>
        <v>张月珍</v>
      </c>
      <c r="D626" s="4" t="str">
        <f t="shared" si="63"/>
        <v>女</v>
      </c>
      <c r="E626" s="5" t="str">
        <f>"1993-11-06"</f>
        <v>1993-11-06</v>
      </c>
      <c r="F626" s="4" t="str">
        <f t="shared" si="65"/>
        <v>大专</v>
      </c>
    </row>
    <row r="627" customHeight="1" spans="1:6">
      <c r="A627" s="4">
        <v>625</v>
      </c>
      <c r="B627" s="4" t="str">
        <f>"215220190827112251133917"</f>
        <v>215220190827112251133917</v>
      </c>
      <c r="C627" s="4" t="str">
        <f>"吴子滢"</f>
        <v>吴子滢</v>
      </c>
      <c r="D627" s="4" t="str">
        <f t="shared" si="63"/>
        <v>女</v>
      </c>
      <c r="E627" s="5" t="str">
        <f>"1992-02-07"</f>
        <v>1992-02-07</v>
      </c>
      <c r="F627" s="4" t="str">
        <f t="shared" si="65"/>
        <v>大专</v>
      </c>
    </row>
    <row r="628" customHeight="1" spans="1:6">
      <c r="A628" s="4">
        <v>626</v>
      </c>
      <c r="B628" s="4" t="str">
        <f>"215220190827114725133925"</f>
        <v>215220190827114725133925</v>
      </c>
      <c r="C628" s="4" t="str">
        <f>"符坤艳"</f>
        <v>符坤艳</v>
      </c>
      <c r="D628" s="4" t="str">
        <f t="shared" si="63"/>
        <v>女</v>
      </c>
      <c r="E628" s="5" t="str">
        <f>"1990-10-15"</f>
        <v>1990-10-15</v>
      </c>
      <c r="F628" s="4" t="str">
        <f t="shared" si="65"/>
        <v>大专</v>
      </c>
    </row>
    <row r="629" customHeight="1" spans="1:6">
      <c r="A629" s="4">
        <v>627</v>
      </c>
      <c r="B629" s="4" t="str">
        <f>"215220190827115205133926"</f>
        <v>215220190827115205133926</v>
      </c>
      <c r="C629" s="4" t="str">
        <f>"王小芳"</f>
        <v>王小芳</v>
      </c>
      <c r="D629" s="4" t="str">
        <f t="shared" si="63"/>
        <v>女</v>
      </c>
      <c r="E629" s="5" t="str">
        <f>"1992-01-15"</f>
        <v>1992-01-15</v>
      </c>
      <c r="F629" s="4" t="str">
        <f t="shared" si="65"/>
        <v>大专</v>
      </c>
    </row>
    <row r="630" customHeight="1" spans="1:6">
      <c r="A630" s="4">
        <v>628</v>
      </c>
      <c r="B630" s="4" t="str">
        <f>"215220190827121014133931"</f>
        <v>215220190827121014133931</v>
      </c>
      <c r="C630" s="4" t="str">
        <f>"林诗銮"</f>
        <v>林诗銮</v>
      </c>
      <c r="D630" s="4" t="str">
        <f t="shared" si="63"/>
        <v>女</v>
      </c>
      <c r="E630" s="5" t="str">
        <f>"1993-02-13"</f>
        <v>1993-02-13</v>
      </c>
      <c r="F630" s="4" t="str">
        <f t="shared" si="65"/>
        <v>大专</v>
      </c>
    </row>
    <row r="631" customHeight="1" spans="1:6">
      <c r="A631" s="4">
        <v>629</v>
      </c>
      <c r="B631" s="4" t="str">
        <f>"215220190827121025133932"</f>
        <v>215220190827121025133932</v>
      </c>
      <c r="C631" s="4" t="str">
        <f>"陈应妹"</f>
        <v>陈应妹</v>
      </c>
      <c r="D631" s="4" t="str">
        <f t="shared" si="63"/>
        <v>女</v>
      </c>
      <c r="E631" s="5" t="str">
        <f>"1996-01-02"</f>
        <v>1996-01-02</v>
      </c>
      <c r="F631" s="4" t="str">
        <f t="shared" si="65"/>
        <v>大专</v>
      </c>
    </row>
    <row r="632" customHeight="1" spans="1:6">
      <c r="A632" s="4">
        <v>630</v>
      </c>
      <c r="B632" s="4" t="str">
        <f>"215220190827121148133934"</f>
        <v>215220190827121148133934</v>
      </c>
      <c r="C632" s="4" t="str">
        <f>"陈明秀"</f>
        <v>陈明秀</v>
      </c>
      <c r="D632" s="4" t="str">
        <f t="shared" si="63"/>
        <v>女</v>
      </c>
      <c r="E632" s="5" t="str">
        <f>"1992-01-24"</f>
        <v>1992-01-24</v>
      </c>
      <c r="F632" s="4" t="str">
        <f t="shared" si="65"/>
        <v>大专</v>
      </c>
    </row>
    <row r="633" customHeight="1" spans="1:6">
      <c r="A633" s="4">
        <v>631</v>
      </c>
      <c r="B633" s="4" t="str">
        <f>"215220190827123830133943"</f>
        <v>215220190827123830133943</v>
      </c>
      <c r="C633" s="4" t="str">
        <f>"李英妹"</f>
        <v>李英妹</v>
      </c>
      <c r="D633" s="4" t="str">
        <f t="shared" si="63"/>
        <v>女</v>
      </c>
      <c r="E633" s="5" t="str">
        <f>"1988-07-18"</f>
        <v>1988-07-18</v>
      </c>
      <c r="F633" s="4" t="str">
        <f t="shared" si="65"/>
        <v>大专</v>
      </c>
    </row>
    <row r="634" customHeight="1" spans="1:6">
      <c r="A634" s="4">
        <v>632</v>
      </c>
      <c r="B634" s="4" t="str">
        <f>"215220190827124513133948"</f>
        <v>215220190827124513133948</v>
      </c>
      <c r="C634" s="4" t="str">
        <f>"叶小娟"</f>
        <v>叶小娟</v>
      </c>
      <c r="D634" s="4" t="str">
        <f t="shared" si="63"/>
        <v>女</v>
      </c>
      <c r="E634" s="5" t="str">
        <f>"1995-01-12"</f>
        <v>1995-01-12</v>
      </c>
      <c r="F634" s="4" t="str">
        <f>"本科"</f>
        <v>本科</v>
      </c>
    </row>
    <row r="635" customHeight="1" spans="1:6">
      <c r="A635" s="4">
        <v>633</v>
      </c>
      <c r="B635" s="4" t="str">
        <f>"215220190827124536133949"</f>
        <v>215220190827124536133949</v>
      </c>
      <c r="C635" s="4" t="str">
        <f>"刘龄丽"</f>
        <v>刘龄丽</v>
      </c>
      <c r="D635" s="4" t="str">
        <f t="shared" si="63"/>
        <v>女</v>
      </c>
      <c r="E635" s="5" t="str">
        <f>"1993-11-26"</f>
        <v>1993-11-26</v>
      </c>
      <c r="F635" s="4" t="str">
        <f t="shared" ref="F635:F637" si="66">"大专"</f>
        <v>大专</v>
      </c>
    </row>
    <row r="636" customHeight="1" spans="1:6">
      <c r="A636" s="4">
        <v>634</v>
      </c>
      <c r="B636" s="4" t="str">
        <f>"215220190827124622133950"</f>
        <v>215220190827124622133950</v>
      </c>
      <c r="C636" s="4" t="str">
        <f>"吴小玉"</f>
        <v>吴小玉</v>
      </c>
      <c r="D636" s="4" t="str">
        <f t="shared" si="63"/>
        <v>女</v>
      </c>
      <c r="E636" s="5" t="str">
        <f>"1988-09-17"</f>
        <v>1988-09-17</v>
      </c>
      <c r="F636" s="4" t="str">
        <f t="shared" si="66"/>
        <v>大专</v>
      </c>
    </row>
    <row r="637" customHeight="1" spans="1:6">
      <c r="A637" s="4">
        <v>635</v>
      </c>
      <c r="B637" s="4" t="str">
        <f>"215220190827125959133958"</f>
        <v>215220190827125959133958</v>
      </c>
      <c r="C637" s="4" t="str">
        <f>"李叶"</f>
        <v>李叶</v>
      </c>
      <c r="D637" s="4" t="str">
        <f t="shared" si="63"/>
        <v>女</v>
      </c>
      <c r="E637" s="5" t="str">
        <f>"1993-12-26"</f>
        <v>1993-12-26</v>
      </c>
      <c r="F637" s="4" t="str">
        <f t="shared" si="66"/>
        <v>大专</v>
      </c>
    </row>
    <row r="638" customHeight="1" spans="1:6">
      <c r="A638" s="4">
        <v>636</v>
      </c>
      <c r="B638" s="4" t="str">
        <f>"215220190827133844133975"</f>
        <v>215220190827133844133975</v>
      </c>
      <c r="C638" s="4" t="str">
        <f>"林志雅"</f>
        <v>林志雅</v>
      </c>
      <c r="D638" s="4" t="str">
        <f t="shared" si="63"/>
        <v>女</v>
      </c>
      <c r="E638" s="5" t="str">
        <f>"1996-06-23"</f>
        <v>1996-06-23</v>
      </c>
      <c r="F638" s="4" t="str">
        <f>"本科"</f>
        <v>本科</v>
      </c>
    </row>
    <row r="639" customHeight="1" spans="1:6">
      <c r="A639" s="4">
        <v>637</v>
      </c>
      <c r="B639" s="4" t="str">
        <f>"215220190827135343133979"</f>
        <v>215220190827135343133979</v>
      </c>
      <c r="C639" s="4" t="str">
        <f>"韩肖"</f>
        <v>韩肖</v>
      </c>
      <c r="D639" s="4" t="str">
        <f t="shared" si="63"/>
        <v>女</v>
      </c>
      <c r="E639" s="5" t="str">
        <f>"1990-02-18"</f>
        <v>1990-02-18</v>
      </c>
      <c r="F639" s="4" t="str">
        <f t="shared" ref="F639:F646" si="67">"大专"</f>
        <v>大专</v>
      </c>
    </row>
    <row r="640" customHeight="1" spans="1:6">
      <c r="A640" s="4">
        <v>638</v>
      </c>
      <c r="B640" s="4" t="str">
        <f>"215220190827140641133982"</f>
        <v>215220190827140641133982</v>
      </c>
      <c r="C640" s="4" t="str">
        <f>"李秀女"</f>
        <v>李秀女</v>
      </c>
      <c r="D640" s="4" t="str">
        <f t="shared" si="63"/>
        <v>女</v>
      </c>
      <c r="E640" s="5" t="str">
        <f>"1991-08-09"</f>
        <v>1991-08-09</v>
      </c>
      <c r="F640" s="4" t="str">
        <f t="shared" si="67"/>
        <v>大专</v>
      </c>
    </row>
    <row r="641" customHeight="1" spans="1:6">
      <c r="A641" s="4">
        <v>639</v>
      </c>
      <c r="B641" s="4" t="str">
        <f>"215220190827140739133983"</f>
        <v>215220190827140739133983</v>
      </c>
      <c r="C641" s="4" t="str">
        <f>"吴华芬"</f>
        <v>吴华芬</v>
      </c>
      <c r="D641" s="4" t="str">
        <f t="shared" si="63"/>
        <v>女</v>
      </c>
      <c r="E641" s="5" t="str">
        <f>"1995-10-20"</f>
        <v>1995-10-20</v>
      </c>
      <c r="F641" s="4" t="str">
        <f t="shared" si="67"/>
        <v>大专</v>
      </c>
    </row>
    <row r="642" customHeight="1" spans="1:6">
      <c r="A642" s="4">
        <v>640</v>
      </c>
      <c r="B642" s="4" t="str">
        <f>"215220190827142722133989"</f>
        <v>215220190827142722133989</v>
      </c>
      <c r="C642" s="4" t="str">
        <f>"吴双秀"</f>
        <v>吴双秀</v>
      </c>
      <c r="D642" s="4" t="str">
        <f t="shared" si="63"/>
        <v>女</v>
      </c>
      <c r="E642" s="5" t="str">
        <f>"1992-10-27"</f>
        <v>1992-10-27</v>
      </c>
      <c r="F642" s="4" t="str">
        <f t="shared" si="67"/>
        <v>大专</v>
      </c>
    </row>
    <row r="643" customHeight="1" spans="1:6">
      <c r="A643" s="4">
        <v>641</v>
      </c>
      <c r="B643" s="4" t="str">
        <f>"215220190827150901134008"</f>
        <v>215220190827150901134008</v>
      </c>
      <c r="C643" s="4" t="str">
        <f>"陈小意"</f>
        <v>陈小意</v>
      </c>
      <c r="D643" s="4" t="str">
        <f t="shared" si="63"/>
        <v>女</v>
      </c>
      <c r="E643" s="5" t="str">
        <f>"1985-08-12"</f>
        <v>1985-08-12</v>
      </c>
      <c r="F643" s="4" t="str">
        <f t="shared" si="67"/>
        <v>大专</v>
      </c>
    </row>
    <row r="644" customHeight="1" spans="1:6">
      <c r="A644" s="4">
        <v>642</v>
      </c>
      <c r="B644" s="4" t="str">
        <f>"215220190827152701134014"</f>
        <v>215220190827152701134014</v>
      </c>
      <c r="C644" s="4" t="str">
        <f>"陈媚"</f>
        <v>陈媚</v>
      </c>
      <c r="D644" s="4" t="str">
        <f t="shared" si="63"/>
        <v>女</v>
      </c>
      <c r="E644" s="5" t="str">
        <f>"1993-06-05"</f>
        <v>1993-06-05</v>
      </c>
      <c r="F644" s="4" t="str">
        <f t="shared" si="67"/>
        <v>大专</v>
      </c>
    </row>
    <row r="645" customHeight="1" spans="1:6">
      <c r="A645" s="4">
        <v>643</v>
      </c>
      <c r="B645" s="4" t="str">
        <f>"215220190827153301134018"</f>
        <v>215220190827153301134018</v>
      </c>
      <c r="C645" s="4" t="str">
        <f>"吴春妹"</f>
        <v>吴春妹</v>
      </c>
      <c r="D645" s="4" t="str">
        <f t="shared" si="63"/>
        <v>女</v>
      </c>
      <c r="E645" s="5" t="str">
        <f>"1996-10-31"</f>
        <v>1996-10-31</v>
      </c>
      <c r="F645" s="4" t="str">
        <f t="shared" si="67"/>
        <v>大专</v>
      </c>
    </row>
    <row r="646" customHeight="1" spans="1:6">
      <c r="A646" s="4">
        <v>644</v>
      </c>
      <c r="B646" s="4" t="str">
        <f>"215220190827153919134022"</f>
        <v>215220190827153919134022</v>
      </c>
      <c r="C646" s="4" t="str">
        <f>"钟海燕"</f>
        <v>钟海燕</v>
      </c>
      <c r="D646" s="4" t="str">
        <f t="shared" si="63"/>
        <v>女</v>
      </c>
      <c r="E646" s="5" t="str">
        <f>"1988-07-04"</f>
        <v>1988-07-04</v>
      </c>
      <c r="F646" s="4" t="str">
        <f t="shared" si="67"/>
        <v>大专</v>
      </c>
    </row>
    <row r="647" customHeight="1" spans="1:6">
      <c r="A647" s="4">
        <v>645</v>
      </c>
      <c r="B647" s="4" t="str">
        <f>"215220190827154217134023"</f>
        <v>215220190827154217134023</v>
      </c>
      <c r="C647" s="4" t="str">
        <f>"欧丽丽"</f>
        <v>欧丽丽</v>
      </c>
      <c r="D647" s="4" t="str">
        <f t="shared" si="63"/>
        <v>女</v>
      </c>
      <c r="E647" s="5" t="str">
        <f>"1996-09-14"</f>
        <v>1996-09-14</v>
      </c>
      <c r="F647" s="4" t="str">
        <f>"本科"</f>
        <v>本科</v>
      </c>
    </row>
    <row r="648" customHeight="1" spans="1:6">
      <c r="A648" s="4">
        <v>646</v>
      </c>
      <c r="B648" s="4" t="str">
        <f>"215220190827154501134024"</f>
        <v>215220190827154501134024</v>
      </c>
      <c r="C648" s="4" t="str">
        <f>"文恋"</f>
        <v>文恋</v>
      </c>
      <c r="D648" s="4" t="str">
        <f t="shared" si="63"/>
        <v>女</v>
      </c>
      <c r="E648" s="5" t="str">
        <f>"1989-02-09"</f>
        <v>1989-02-09</v>
      </c>
      <c r="F648" s="4" t="str">
        <f t="shared" ref="F648:F661" si="68">"大专"</f>
        <v>大专</v>
      </c>
    </row>
    <row r="649" customHeight="1" spans="1:6">
      <c r="A649" s="4">
        <v>647</v>
      </c>
      <c r="B649" s="4" t="str">
        <f>"215220190827162257134050"</f>
        <v>215220190827162257134050</v>
      </c>
      <c r="C649" s="4" t="str">
        <f>"周小芳"</f>
        <v>周小芳</v>
      </c>
      <c r="D649" s="4" t="str">
        <f t="shared" si="63"/>
        <v>女</v>
      </c>
      <c r="E649" s="5" t="str">
        <f>"1990-08-21"</f>
        <v>1990-08-21</v>
      </c>
      <c r="F649" s="4" t="str">
        <f t="shared" si="68"/>
        <v>大专</v>
      </c>
    </row>
    <row r="650" customHeight="1" spans="1:6">
      <c r="A650" s="4">
        <v>648</v>
      </c>
      <c r="B650" s="4" t="str">
        <f>"215220190827162839134056"</f>
        <v>215220190827162839134056</v>
      </c>
      <c r="C650" s="4" t="str">
        <f>"符玉秀"</f>
        <v>符玉秀</v>
      </c>
      <c r="D650" s="4" t="str">
        <f t="shared" si="63"/>
        <v>女</v>
      </c>
      <c r="E650" s="5" t="str">
        <f>"1995-02-05"</f>
        <v>1995-02-05</v>
      </c>
      <c r="F650" s="4" t="str">
        <f t="shared" si="68"/>
        <v>大专</v>
      </c>
    </row>
    <row r="651" customHeight="1" spans="1:6">
      <c r="A651" s="4">
        <v>649</v>
      </c>
      <c r="B651" s="4" t="str">
        <f>"215220190827170752134074"</f>
        <v>215220190827170752134074</v>
      </c>
      <c r="C651" s="4" t="str">
        <f>"陈来欢"</f>
        <v>陈来欢</v>
      </c>
      <c r="D651" s="4" t="str">
        <f t="shared" si="63"/>
        <v>女</v>
      </c>
      <c r="E651" s="5" t="str">
        <f>"1995-08-19"</f>
        <v>1995-08-19</v>
      </c>
      <c r="F651" s="4" t="str">
        <f t="shared" si="68"/>
        <v>大专</v>
      </c>
    </row>
    <row r="652" customHeight="1" spans="1:6">
      <c r="A652" s="4">
        <v>650</v>
      </c>
      <c r="B652" s="4" t="str">
        <f>"215220190827171459134078"</f>
        <v>215220190827171459134078</v>
      </c>
      <c r="C652" s="4" t="str">
        <f>"黄丹"</f>
        <v>黄丹</v>
      </c>
      <c r="D652" s="4" t="str">
        <f t="shared" si="63"/>
        <v>女</v>
      </c>
      <c r="E652" s="5" t="str">
        <f>"1991-10-09"</f>
        <v>1991-10-09</v>
      </c>
      <c r="F652" s="4" t="str">
        <f t="shared" si="68"/>
        <v>大专</v>
      </c>
    </row>
    <row r="653" customHeight="1" spans="1:6">
      <c r="A653" s="4">
        <v>651</v>
      </c>
      <c r="B653" s="4" t="str">
        <f>"215220190827171617134080"</f>
        <v>215220190827171617134080</v>
      </c>
      <c r="C653" s="4" t="str">
        <f>"郑娟"</f>
        <v>郑娟</v>
      </c>
      <c r="D653" s="4" t="str">
        <f t="shared" si="63"/>
        <v>女</v>
      </c>
      <c r="E653" s="5" t="str">
        <f>"1994-09-19"</f>
        <v>1994-09-19</v>
      </c>
      <c r="F653" s="4" t="str">
        <f t="shared" si="68"/>
        <v>大专</v>
      </c>
    </row>
    <row r="654" customHeight="1" spans="1:6">
      <c r="A654" s="4">
        <v>652</v>
      </c>
      <c r="B654" s="4" t="str">
        <f>"215220190827172927134087"</f>
        <v>215220190827172927134087</v>
      </c>
      <c r="C654" s="4" t="str">
        <f>"吴小惠"</f>
        <v>吴小惠</v>
      </c>
      <c r="D654" s="4" t="str">
        <f t="shared" si="63"/>
        <v>女</v>
      </c>
      <c r="E654" s="5" t="str">
        <f>"1995-09-23"</f>
        <v>1995-09-23</v>
      </c>
      <c r="F654" s="4" t="str">
        <f t="shared" si="68"/>
        <v>大专</v>
      </c>
    </row>
    <row r="655" customHeight="1" spans="1:6">
      <c r="A655" s="4">
        <v>653</v>
      </c>
      <c r="B655" s="4" t="str">
        <f>"215220190827174751134094"</f>
        <v>215220190827174751134094</v>
      </c>
      <c r="C655" s="4" t="str">
        <f>"吉丽菊"</f>
        <v>吉丽菊</v>
      </c>
      <c r="D655" s="4" t="str">
        <f t="shared" si="63"/>
        <v>女</v>
      </c>
      <c r="E655" s="5" t="str">
        <f>"1997-01-08"</f>
        <v>1997-01-08</v>
      </c>
      <c r="F655" s="4" t="str">
        <f t="shared" si="68"/>
        <v>大专</v>
      </c>
    </row>
    <row r="656" customHeight="1" spans="1:6">
      <c r="A656" s="4">
        <v>654</v>
      </c>
      <c r="B656" s="4" t="str">
        <f>"215220190827180257134100"</f>
        <v>215220190827180257134100</v>
      </c>
      <c r="C656" s="4" t="str">
        <f>"杨云云"</f>
        <v>杨云云</v>
      </c>
      <c r="D656" s="4" t="str">
        <f t="shared" si="63"/>
        <v>女</v>
      </c>
      <c r="E656" s="5" t="str">
        <f>"1990-06-15"</f>
        <v>1990-06-15</v>
      </c>
      <c r="F656" s="4" t="str">
        <f t="shared" si="68"/>
        <v>大专</v>
      </c>
    </row>
    <row r="657" customHeight="1" spans="1:6">
      <c r="A657" s="4">
        <v>655</v>
      </c>
      <c r="B657" s="4" t="str">
        <f>"215220190827180700134103"</f>
        <v>215220190827180700134103</v>
      </c>
      <c r="C657" s="4" t="str">
        <f>"林慧玲"</f>
        <v>林慧玲</v>
      </c>
      <c r="D657" s="4" t="str">
        <f t="shared" si="63"/>
        <v>女</v>
      </c>
      <c r="E657" s="5" t="str">
        <f>"1993-01-18"</f>
        <v>1993-01-18</v>
      </c>
      <c r="F657" s="4" t="str">
        <f t="shared" si="68"/>
        <v>大专</v>
      </c>
    </row>
    <row r="658" customHeight="1" spans="1:6">
      <c r="A658" s="4">
        <v>656</v>
      </c>
      <c r="B658" s="4" t="str">
        <f>"215220190827181740134106"</f>
        <v>215220190827181740134106</v>
      </c>
      <c r="C658" s="4" t="str">
        <f>"张丽坚"</f>
        <v>张丽坚</v>
      </c>
      <c r="D658" s="4" t="str">
        <f t="shared" si="63"/>
        <v>女</v>
      </c>
      <c r="E658" s="5" t="str">
        <f>"1994-01-21"</f>
        <v>1994-01-21</v>
      </c>
      <c r="F658" s="4" t="str">
        <f t="shared" si="68"/>
        <v>大专</v>
      </c>
    </row>
    <row r="659" customHeight="1" spans="1:6">
      <c r="A659" s="4">
        <v>657</v>
      </c>
      <c r="B659" s="4" t="str">
        <f>"215220190827185853134115"</f>
        <v>215220190827185853134115</v>
      </c>
      <c r="C659" s="4" t="str">
        <f>"陈少满"</f>
        <v>陈少满</v>
      </c>
      <c r="D659" s="4" t="str">
        <f t="shared" si="63"/>
        <v>女</v>
      </c>
      <c r="E659" s="5" t="str">
        <f>"1988-09-12"</f>
        <v>1988-09-12</v>
      </c>
      <c r="F659" s="4" t="str">
        <f t="shared" si="68"/>
        <v>大专</v>
      </c>
    </row>
    <row r="660" customHeight="1" spans="1:6">
      <c r="A660" s="4">
        <v>658</v>
      </c>
      <c r="B660" s="4" t="str">
        <f>"215220190827194240134123"</f>
        <v>215220190827194240134123</v>
      </c>
      <c r="C660" s="4" t="str">
        <f>"邢应"</f>
        <v>邢应</v>
      </c>
      <c r="D660" s="4" t="str">
        <f>"男"</f>
        <v>男</v>
      </c>
      <c r="E660" s="5" t="str">
        <f>"1990-10-21"</f>
        <v>1990-10-21</v>
      </c>
      <c r="F660" s="4" t="str">
        <f t="shared" si="68"/>
        <v>大专</v>
      </c>
    </row>
    <row r="661" customHeight="1" spans="1:6">
      <c r="A661" s="4">
        <v>659</v>
      </c>
      <c r="B661" s="4" t="str">
        <f>"215220190827194314134124"</f>
        <v>215220190827194314134124</v>
      </c>
      <c r="C661" s="4" t="str">
        <f>"王晓玉"</f>
        <v>王晓玉</v>
      </c>
      <c r="D661" s="4" t="str">
        <f t="shared" ref="D661:D664" si="69">"女"</f>
        <v>女</v>
      </c>
      <c r="E661" s="5" t="str">
        <f>"1989-02-03"</f>
        <v>1989-02-03</v>
      </c>
      <c r="F661" s="4" t="str">
        <f t="shared" si="68"/>
        <v>大专</v>
      </c>
    </row>
    <row r="662" customHeight="1" spans="1:6">
      <c r="A662" s="4">
        <v>660</v>
      </c>
      <c r="B662" s="4" t="str">
        <f>"215220190827195353134127"</f>
        <v>215220190827195353134127</v>
      </c>
      <c r="C662" s="4" t="str">
        <f>"张春妮"</f>
        <v>张春妮</v>
      </c>
      <c r="D662" s="4" t="str">
        <f t="shared" si="69"/>
        <v>女</v>
      </c>
      <c r="E662" s="5" t="str">
        <f>"1991-06-17"</f>
        <v>1991-06-17</v>
      </c>
      <c r="F662" s="4" t="str">
        <f>"本科"</f>
        <v>本科</v>
      </c>
    </row>
    <row r="663" customHeight="1" spans="1:6">
      <c r="A663" s="4">
        <v>661</v>
      </c>
      <c r="B663" s="4" t="str">
        <f>"215220190827200759134134"</f>
        <v>215220190827200759134134</v>
      </c>
      <c r="C663" s="4" t="str">
        <f>"王小翠"</f>
        <v>王小翠</v>
      </c>
      <c r="D663" s="4" t="str">
        <f t="shared" si="69"/>
        <v>女</v>
      </c>
      <c r="E663" s="5" t="str">
        <f>"1991-05-28"</f>
        <v>1991-05-28</v>
      </c>
      <c r="F663" s="4" t="str">
        <f t="shared" ref="F663:F665" si="70">"大专"</f>
        <v>大专</v>
      </c>
    </row>
    <row r="664" customHeight="1" spans="1:6">
      <c r="A664" s="4">
        <v>662</v>
      </c>
      <c r="B664" s="4" t="str">
        <f>"215220190827202607134145"</f>
        <v>215220190827202607134145</v>
      </c>
      <c r="C664" s="4" t="str">
        <f>"陈荣净"</f>
        <v>陈荣净</v>
      </c>
      <c r="D664" s="4" t="str">
        <f t="shared" si="69"/>
        <v>女</v>
      </c>
      <c r="E664" s="5" t="str">
        <f>"1995-10-08"</f>
        <v>1995-10-08</v>
      </c>
      <c r="F664" s="4" t="str">
        <f t="shared" si="70"/>
        <v>大专</v>
      </c>
    </row>
    <row r="665" customHeight="1" spans="1:6">
      <c r="A665" s="4">
        <v>663</v>
      </c>
      <c r="B665" s="4" t="str">
        <f>"215220190827203137134150"</f>
        <v>215220190827203137134150</v>
      </c>
      <c r="C665" s="4" t="str">
        <f>"陈小俊"</f>
        <v>陈小俊</v>
      </c>
      <c r="D665" s="4" t="str">
        <f>"男"</f>
        <v>男</v>
      </c>
      <c r="E665" s="5" t="str">
        <f>"1993-05-06"</f>
        <v>1993-05-06</v>
      </c>
      <c r="F665" s="4" t="str">
        <f t="shared" si="70"/>
        <v>大专</v>
      </c>
    </row>
    <row r="666" customHeight="1" spans="1:6">
      <c r="A666" s="4">
        <v>664</v>
      </c>
      <c r="B666" s="4" t="str">
        <f>"215220190827205119134157"</f>
        <v>215220190827205119134157</v>
      </c>
      <c r="C666" s="4" t="str">
        <f>"曾小铃"</f>
        <v>曾小铃</v>
      </c>
      <c r="D666" s="4" t="str">
        <f t="shared" ref="D666:D712" si="71">"女"</f>
        <v>女</v>
      </c>
      <c r="E666" s="5" t="str">
        <f>"1994-05-10"</f>
        <v>1994-05-10</v>
      </c>
      <c r="F666" s="4" t="str">
        <f>"本科"</f>
        <v>本科</v>
      </c>
    </row>
    <row r="667" customHeight="1" spans="1:6">
      <c r="A667" s="4">
        <v>665</v>
      </c>
      <c r="B667" s="4" t="str">
        <f>"215220190827210223134159"</f>
        <v>215220190827210223134159</v>
      </c>
      <c r="C667" s="4" t="str">
        <f>"蔡川霞"</f>
        <v>蔡川霞</v>
      </c>
      <c r="D667" s="4" t="str">
        <f t="shared" si="71"/>
        <v>女</v>
      </c>
      <c r="E667" s="5" t="str">
        <f>"1990-08-18"</f>
        <v>1990-08-18</v>
      </c>
      <c r="F667" s="4" t="str">
        <f t="shared" ref="F667:F693" si="72">"大专"</f>
        <v>大专</v>
      </c>
    </row>
    <row r="668" customHeight="1" spans="1:6">
      <c r="A668" s="4">
        <v>666</v>
      </c>
      <c r="B668" s="4" t="str">
        <f>"215220190827210354134160"</f>
        <v>215220190827210354134160</v>
      </c>
      <c r="C668" s="4" t="str">
        <f>"郑小曼"</f>
        <v>郑小曼</v>
      </c>
      <c r="D668" s="4" t="str">
        <f t="shared" si="71"/>
        <v>女</v>
      </c>
      <c r="E668" s="5" t="str">
        <f>"1995-05-26"</f>
        <v>1995-05-26</v>
      </c>
      <c r="F668" s="4" t="str">
        <f t="shared" si="72"/>
        <v>大专</v>
      </c>
    </row>
    <row r="669" customHeight="1" spans="1:6">
      <c r="A669" s="4">
        <v>667</v>
      </c>
      <c r="B669" s="4" t="str">
        <f>"215220190827210514134164"</f>
        <v>215220190827210514134164</v>
      </c>
      <c r="C669" s="4" t="str">
        <f>"王堂娜"</f>
        <v>王堂娜</v>
      </c>
      <c r="D669" s="4" t="str">
        <f t="shared" si="71"/>
        <v>女</v>
      </c>
      <c r="E669" s="5" t="str">
        <f>"1994-06-04"</f>
        <v>1994-06-04</v>
      </c>
      <c r="F669" s="4" t="str">
        <f t="shared" si="72"/>
        <v>大专</v>
      </c>
    </row>
    <row r="670" customHeight="1" spans="1:6">
      <c r="A670" s="4">
        <v>668</v>
      </c>
      <c r="B670" s="4" t="str">
        <f>"215220190827212221134169"</f>
        <v>215220190827212221134169</v>
      </c>
      <c r="C670" s="4" t="str">
        <f>"吕和姑"</f>
        <v>吕和姑</v>
      </c>
      <c r="D670" s="4" t="str">
        <f t="shared" si="71"/>
        <v>女</v>
      </c>
      <c r="E670" s="5" t="str">
        <f>"1987-04-23"</f>
        <v>1987-04-23</v>
      </c>
      <c r="F670" s="4" t="str">
        <f t="shared" si="72"/>
        <v>大专</v>
      </c>
    </row>
    <row r="671" customHeight="1" spans="1:6">
      <c r="A671" s="4">
        <v>669</v>
      </c>
      <c r="B671" s="4" t="str">
        <f>"215220190827213340134172"</f>
        <v>215220190827213340134172</v>
      </c>
      <c r="C671" s="4" t="str">
        <f>"林高芳"</f>
        <v>林高芳</v>
      </c>
      <c r="D671" s="4" t="str">
        <f t="shared" si="71"/>
        <v>女</v>
      </c>
      <c r="E671" s="5" t="str">
        <f>"1989-12-10"</f>
        <v>1989-12-10</v>
      </c>
      <c r="F671" s="4" t="str">
        <f t="shared" si="72"/>
        <v>大专</v>
      </c>
    </row>
    <row r="672" customHeight="1" spans="1:6">
      <c r="A672" s="4">
        <v>670</v>
      </c>
      <c r="B672" s="4" t="str">
        <f>"215220190827213538134173"</f>
        <v>215220190827213538134173</v>
      </c>
      <c r="C672" s="4" t="str">
        <f>"陈婷婷"</f>
        <v>陈婷婷</v>
      </c>
      <c r="D672" s="4" t="str">
        <f t="shared" si="71"/>
        <v>女</v>
      </c>
      <c r="E672" s="5" t="str">
        <f>"1996-04-18"</f>
        <v>1996-04-18</v>
      </c>
      <c r="F672" s="4" t="str">
        <f t="shared" si="72"/>
        <v>大专</v>
      </c>
    </row>
    <row r="673" customHeight="1" spans="1:6">
      <c r="A673" s="4">
        <v>671</v>
      </c>
      <c r="B673" s="4" t="str">
        <f>"215220190827213958134175"</f>
        <v>215220190827213958134175</v>
      </c>
      <c r="C673" s="4" t="str">
        <f>"蔡描"</f>
        <v>蔡描</v>
      </c>
      <c r="D673" s="4" t="str">
        <f t="shared" si="71"/>
        <v>女</v>
      </c>
      <c r="E673" s="5" t="str">
        <f>"1997-02-10"</f>
        <v>1997-02-10</v>
      </c>
      <c r="F673" s="4" t="str">
        <f t="shared" si="72"/>
        <v>大专</v>
      </c>
    </row>
    <row r="674" customHeight="1" spans="1:6">
      <c r="A674" s="4">
        <v>672</v>
      </c>
      <c r="B674" s="4" t="str">
        <f>"215220190827214257134176"</f>
        <v>215220190827214257134176</v>
      </c>
      <c r="C674" s="4" t="str">
        <f>"陈恩妮"</f>
        <v>陈恩妮</v>
      </c>
      <c r="D674" s="4" t="str">
        <f t="shared" si="71"/>
        <v>女</v>
      </c>
      <c r="E674" s="5" t="str">
        <f>"1995-06-27"</f>
        <v>1995-06-27</v>
      </c>
      <c r="F674" s="4" t="str">
        <f t="shared" si="72"/>
        <v>大专</v>
      </c>
    </row>
    <row r="675" customHeight="1" spans="1:6">
      <c r="A675" s="4">
        <v>673</v>
      </c>
      <c r="B675" s="4" t="str">
        <f>"215220190827214655134178"</f>
        <v>215220190827214655134178</v>
      </c>
      <c r="C675" s="4" t="str">
        <f>"王燕玉"</f>
        <v>王燕玉</v>
      </c>
      <c r="D675" s="4" t="str">
        <f t="shared" si="71"/>
        <v>女</v>
      </c>
      <c r="E675" s="5" t="str">
        <f>"1993-02-17"</f>
        <v>1993-02-17</v>
      </c>
      <c r="F675" s="4" t="str">
        <f t="shared" si="72"/>
        <v>大专</v>
      </c>
    </row>
    <row r="676" customHeight="1" spans="1:6">
      <c r="A676" s="4">
        <v>674</v>
      </c>
      <c r="B676" s="4" t="str">
        <f>"215220190827215453134183"</f>
        <v>215220190827215453134183</v>
      </c>
      <c r="C676" s="4" t="str">
        <f>"陈华娱"</f>
        <v>陈华娱</v>
      </c>
      <c r="D676" s="4" t="str">
        <f t="shared" si="71"/>
        <v>女</v>
      </c>
      <c r="E676" s="5" t="str">
        <f>"1988-02-06"</f>
        <v>1988-02-06</v>
      </c>
      <c r="F676" s="4" t="str">
        <f t="shared" si="72"/>
        <v>大专</v>
      </c>
    </row>
    <row r="677" customHeight="1" spans="1:6">
      <c r="A677" s="4">
        <v>675</v>
      </c>
      <c r="B677" s="4" t="str">
        <f>"215220190827215536134184"</f>
        <v>215220190827215536134184</v>
      </c>
      <c r="C677" s="4" t="str">
        <f>"王娜"</f>
        <v>王娜</v>
      </c>
      <c r="D677" s="4" t="str">
        <f t="shared" si="71"/>
        <v>女</v>
      </c>
      <c r="E677" s="5" t="str">
        <f>"1994-02-27"</f>
        <v>1994-02-27</v>
      </c>
      <c r="F677" s="4" t="str">
        <f t="shared" si="72"/>
        <v>大专</v>
      </c>
    </row>
    <row r="678" customHeight="1" spans="1:6">
      <c r="A678" s="4">
        <v>676</v>
      </c>
      <c r="B678" s="4" t="str">
        <f>"215220190827215621134185"</f>
        <v>215220190827215621134185</v>
      </c>
      <c r="C678" s="4" t="str">
        <f>"张海霞"</f>
        <v>张海霞</v>
      </c>
      <c r="D678" s="4" t="str">
        <f t="shared" si="71"/>
        <v>女</v>
      </c>
      <c r="E678" s="5" t="str">
        <f>"1992-06-02"</f>
        <v>1992-06-02</v>
      </c>
      <c r="F678" s="4" t="str">
        <f t="shared" si="72"/>
        <v>大专</v>
      </c>
    </row>
    <row r="679" customHeight="1" spans="1:6">
      <c r="A679" s="4">
        <v>677</v>
      </c>
      <c r="B679" s="4" t="str">
        <f>"215220190827215827134186"</f>
        <v>215220190827215827134186</v>
      </c>
      <c r="C679" s="4" t="str">
        <f>"陈宝丹"</f>
        <v>陈宝丹</v>
      </c>
      <c r="D679" s="4" t="str">
        <f t="shared" si="71"/>
        <v>女</v>
      </c>
      <c r="E679" s="5" t="str">
        <f>"1990-12-06"</f>
        <v>1990-12-06</v>
      </c>
      <c r="F679" s="4" t="str">
        <f t="shared" si="72"/>
        <v>大专</v>
      </c>
    </row>
    <row r="680" customHeight="1" spans="1:6">
      <c r="A680" s="4">
        <v>678</v>
      </c>
      <c r="B680" s="4" t="str">
        <f>"215220190827221405134191"</f>
        <v>215220190827221405134191</v>
      </c>
      <c r="C680" s="4" t="str">
        <f>"唐璐"</f>
        <v>唐璐</v>
      </c>
      <c r="D680" s="4" t="str">
        <f t="shared" si="71"/>
        <v>女</v>
      </c>
      <c r="E680" s="5" t="str">
        <f>"1998-05-07"</f>
        <v>1998-05-07</v>
      </c>
      <c r="F680" s="4" t="str">
        <f t="shared" si="72"/>
        <v>大专</v>
      </c>
    </row>
    <row r="681" customHeight="1" spans="1:6">
      <c r="A681" s="4">
        <v>679</v>
      </c>
      <c r="B681" s="4" t="str">
        <f>"215220190827222831134195"</f>
        <v>215220190827222831134195</v>
      </c>
      <c r="C681" s="4" t="str">
        <f>"王纯"</f>
        <v>王纯</v>
      </c>
      <c r="D681" s="4" t="str">
        <f t="shared" si="71"/>
        <v>女</v>
      </c>
      <c r="E681" s="5" t="str">
        <f>"1989-12-13"</f>
        <v>1989-12-13</v>
      </c>
      <c r="F681" s="4" t="str">
        <f t="shared" si="72"/>
        <v>大专</v>
      </c>
    </row>
    <row r="682" customHeight="1" spans="1:6">
      <c r="A682" s="4">
        <v>680</v>
      </c>
      <c r="B682" s="4" t="str">
        <f>"215220190827223245134197"</f>
        <v>215220190827223245134197</v>
      </c>
      <c r="C682" s="4" t="str">
        <f>"陈德嫒"</f>
        <v>陈德嫒</v>
      </c>
      <c r="D682" s="4" t="str">
        <f t="shared" si="71"/>
        <v>女</v>
      </c>
      <c r="E682" s="5" t="str">
        <f>"1990-06-17"</f>
        <v>1990-06-17</v>
      </c>
      <c r="F682" s="4" t="str">
        <f t="shared" si="72"/>
        <v>大专</v>
      </c>
    </row>
    <row r="683" customHeight="1" spans="1:6">
      <c r="A683" s="4">
        <v>681</v>
      </c>
      <c r="B683" s="4" t="str">
        <f>"215220190827230559134206"</f>
        <v>215220190827230559134206</v>
      </c>
      <c r="C683" s="4" t="str">
        <f>"杨菁"</f>
        <v>杨菁</v>
      </c>
      <c r="D683" s="4" t="str">
        <f t="shared" si="71"/>
        <v>女</v>
      </c>
      <c r="E683" s="5" t="str">
        <f>"1993-07-23"</f>
        <v>1993-07-23</v>
      </c>
      <c r="F683" s="4" t="str">
        <f t="shared" si="72"/>
        <v>大专</v>
      </c>
    </row>
    <row r="684" customHeight="1" spans="1:6">
      <c r="A684" s="4">
        <v>682</v>
      </c>
      <c r="B684" s="4" t="str">
        <f>"215220190828000216134217"</f>
        <v>215220190828000216134217</v>
      </c>
      <c r="C684" s="4" t="str">
        <f>"王基霞"</f>
        <v>王基霞</v>
      </c>
      <c r="D684" s="4" t="str">
        <f t="shared" si="71"/>
        <v>女</v>
      </c>
      <c r="E684" s="5" t="str">
        <f>"1989-12-30"</f>
        <v>1989-12-30</v>
      </c>
      <c r="F684" s="4" t="str">
        <f t="shared" si="72"/>
        <v>大专</v>
      </c>
    </row>
    <row r="685" customHeight="1" spans="1:6">
      <c r="A685" s="4">
        <v>683</v>
      </c>
      <c r="B685" s="4" t="str">
        <f>"215220190828001422134218"</f>
        <v>215220190828001422134218</v>
      </c>
      <c r="C685" s="4" t="str">
        <f>"黄少政"</f>
        <v>黄少政</v>
      </c>
      <c r="D685" s="4" t="str">
        <f t="shared" si="71"/>
        <v>女</v>
      </c>
      <c r="E685" s="5" t="str">
        <f>"1991-03-02"</f>
        <v>1991-03-02</v>
      </c>
      <c r="F685" s="4" t="str">
        <f t="shared" si="72"/>
        <v>大专</v>
      </c>
    </row>
    <row r="686" customHeight="1" spans="1:6">
      <c r="A686" s="4">
        <v>684</v>
      </c>
      <c r="B686" s="4" t="str">
        <f>"215220190828080536134230"</f>
        <v>215220190828080536134230</v>
      </c>
      <c r="C686" s="4" t="str">
        <f>"张兰娟"</f>
        <v>张兰娟</v>
      </c>
      <c r="D686" s="4" t="str">
        <f t="shared" si="71"/>
        <v>女</v>
      </c>
      <c r="E686" s="5" t="str">
        <f>"1990-08-10"</f>
        <v>1990-08-10</v>
      </c>
      <c r="F686" s="4" t="str">
        <f t="shared" si="72"/>
        <v>大专</v>
      </c>
    </row>
    <row r="687" customHeight="1" spans="1:6">
      <c r="A687" s="4">
        <v>685</v>
      </c>
      <c r="B687" s="4" t="str">
        <f>"215220190828100020134646"</f>
        <v>215220190828100020134646</v>
      </c>
      <c r="C687" s="4" t="str">
        <f>"林丹丹"</f>
        <v>林丹丹</v>
      </c>
      <c r="D687" s="4" t="str">
        <f t="shared" si="71"/>
        <v>女</v>
      </c>
      <c r="E687" s="5" t="str">
        <f>"1987-04-05"</f>
        <v>1987-04-05</v>
      </c>
      <c r="F687" s="4" t="str">
        <f t="shared" si="72"/>
        <v>大专</v>
      </c>
    </row>
    <row r="688" customHeight="1" spans="1:6">
      <c r="A688" s="4">
        <v>686</v>
      </c>
      <c r="B688" s="4" t="str">
        <f>"215220190828102553134766"</f>
        <v>215220190828102553134766</v>
      </c>
      <c r="C688" s="4" t="str">
        <f>"王斯"</f>
        <v>王斯</v>
      </c>
      <c r="D688" s="4" t="str">
        <f t="shared" si="71"/>
        <v>女</v>
      </c>
      <c r="E688" s="5" t="str">
        <f>"1991-04-19"</f>
        <v>1991-04-19</v>
      </c>
      <c r="F688" s="4" t="str">
        <f t="shared" si="72"/>
        <v>大专</v>
      </c>
    </row>
    <row r="689" customHeight="1" spans="1:6">
      <c r="A689" s="4">
        <v>687</v>
      </c>
      <c r="B689" s="4" t="str">
        <f>"215220190828103554134808"</f>
        <v>215220190828103554134808</v>
      </c>
      <c r="C689" s="4" t="str">
        <f>"胡凤怡"</f>
        <v>胡凤怡</v>
      </c>
      <c r="D689" s="4" t="str">
        <f t="shared" si="71"/>
        <v>女</v>
      </c>
      <c r="E689" s="5" t="str">
        <f>"1995-01-01"</f>
        <v>1995-01-01</v>
      </c>
      <c r="F689" s="4" t="str">
        <f t="shared" si="72"/>
        <v>大专</v>
      </c>
    </row>
    <row r="690" customHeight="1" spans="1:6">
      <c r="A690" s="4">
        <v>688</v>
      </c>
      <c r="B690" s="4" t="str">
        <f>"215220190828104425134833"</f>
        <v>215220190828104425134833</v>
      </c>
      <c r="C690" s="4" t="str">
        <f>"黄露"</f>
        <v>黄露</v>
      </c>
      <c r="D690" s="4" t="str">
        <f t="shared" si="71"/>
        <v>女</v>
      </c>
      <c r="E690" s="5" t="str">
        <f>"1998-10-06"</f>
        <v>1998-10-06</v>
      </c>
      <c r="F690" s="4" t="str">
        <f t="shared" si="72"/>
        <v>大专</v>
      </c>
    </row>
    <row r="691" customHeight="1" spans="1:6">
      <c r="A691" s="4">
        <v>689</v>
      </c>
      <c r="B691" s="4" t="str">
        <f>"215220190828110254134903"</f>
        <v>215220190828110254134903</v>
      </c>
      <c r="C691" s="4" t="str">
        <f>"朱春香"</f>
        <v>朱春香</v>
      </c>
      <c r="D691" s="4" t="str">
        <f t="shared" si="71"/>
        <v>女</v>
      </c>
      <c r="E691" s="5" t="str">
        <f>"1998-01-18"</f>
        <v>1998-01-18</v>
      </c>
      <c r="F691" s="4" t="str">
        <f t="shared" si="72"/>
        <v>大专</v>
      </c>
    </row>
    <row r="692" customHeight="1" spans="1:6">
      <c r="A692" s="4">
        <v>690</v>
      </c>
      <c r="B692" s="4" t="str">
        <f>"215220190828111944134950"</f>
        <v>215220190828111944134950</v>
      </c>
      <c r="C692" s="4" t="str">
        <f>"曾小曼"</f>
        <v>曾小曼</v>
      </c>
      <c r="D692" s="4" t="str">
        <f t="shared" si="71"/>
        <v>女</v>
      </c>
      <c r="E692" s="5" t="str">
        <f>"1990-08-18"</f>
        <v>1990-08-18</v>
      </c>
      <c r="F692" s="4" t="str">
        <f t="shared" si="72"/>
        <v>大专</v>
      </c>
    </row>
    <row r="693" customHeight="1" spans="1:6">
      <c r="A693" s="4">
        <v>691</v>
      </c>
      <c r="B693" s="4" t="str">
        <f>"215220190828114908134998"</f>
        <v>215220190828114908134998</v>
      </c>
      <c r="C693" s="4" t="str">
        <f>"陈晓敏"</f>
        <v>陈晓敏</v>
      </c>
      <c r="D693" s="4" t="str">
        <f t="shared" si="71"/>
        <v>女</v>
      </c>
      <c r="E693" s="5" t="str">
        <f>"1992-03-07"</f>
        <v>1992-03-07</v>
      </c>
      <c r="F693" s="4" t="str">
        <f t="shared" si="72"/>
        <v>大专</v>
      </c>
    </row>
    <row r="694" customHeight="1" spans="1:6">
      <c r="A694" s="4">
        <v>692</v>
      </c>
      <c r="B694" s="4" t="str">
        <f>"215220190828124429135088"</f>
        <v>215220190828124429135088</v>
      </c>
      <c r="C694" s="4" t="str">
        <f>"林珏谷"</f>
        <v>林珏谷</v>
      </c>
      <c r="D694" s="4" t="str">
        <f t="shared" si="71"/>
        <v>女</v>
      </c>
      <c r="E694" s="5" t="str">
        <f>"1994-05-14"</f>
        <v>1994-05-14</v>
      </c>
      <c r="F694" s="4" t="str">
        <f>"本科"</f>
        <v>本科</v>
      </c>
    </row>
    <row r="695" customHeight="1" spans="1:6">
      <c r="A695" s="4">
        <v>693</v>
      </c>
      <c r="B695" s="4" t="str">
        <f>"215220190828125756135116"</f>
        <v>215220190828125756135116</v>
      </c>
      <c r="C695" s="4" t="str">
        <f>"卢燕芳"</f>
        <v>卢燕芳</v>
      </c>
      <c r="D695" s="4" t="str">
        <f t="shared" si="71"/>
        <v>女</v>
      </c>
      <c r="E695" s="5" t="str">
        <f>"1991-08-11"</f>
        <v>1991-08-11</v>
      </c>
      <c r="F695" s="4" t="str">
        <f t="shared" ref="F695:F698" si="73">"大专"</f>
        <v>大专</v>
      </c>
    </row>
    <row r="696" customHeight="1" spans="1:6">
      <c r="A696" s="4">
        <v>694</v>
      </c>
      <c r="B696" s="4" t="str">
        <f>"215220190828131112135141"</f>
        <v>215220190828131112135141</v>
      </c>
      <c r="C696" s="4" t="str">
        <f>"莫莉娟"</f>
        <v>莫莉娟</v>
      </c>
      <c r="D696" s="4" t="str">
        <f t="shared" si="71"/>
        <v>女</v>
      </c>
      <c r="E696" s="5" t="str">
        <f>"1997-02-08"</f>
        <v>1997-02-08</v>
      </c>
      <c r="F696" s="4" t="str">
        <f t="shared" si="73"/>
        <v>大专</v>
      </c>
    </row>
    <row r="697" customHeight="1" spans="1:6">
      <c r="A697" s="4">
        <v>695</v>
      </c>
      <c r="B697" s="4" t="str">
        <f>"215220190828141708135224"</f>
        <v>215220190828141708135224</v>
      </c>
      <c r="C697" s="4" t="str">
        <f>"曾夏娴"</f>
        <v>曾夏娴</v>
      </c>
      <c r="D697" s="4" t="str">
        <f t="shared" si="71"/>
        <v>女</v>
      </c>
      <c r="E697" s="5" t="str">
        <f>"1987-08-14"</f>
        <v>1987-08-14</v>
      </c>
      <c r="F697" s="4" t="str">
        <f t="shared" si="73"/>
        <v>大专</v>
      </c>
    </row>
    <row r="698" customHeight="1" spans="1:6">
      <c r="A698" s="4">
        <v>696</v>
      </c>
      <c r="B698" s="4" t="str">
        <f>"215220190828145106135270"</f>
        <v>215220190828145106135270</v>
      </c>
      <c r="C698" s="4" t="str">
        <f>"曾霜苗"</f>
        <v>曾霜苗</v>
      </c>
      <c r="D698" s="4" t="str">
        <f t="shared" si="71"/>
        <v>女</v>
      </c>
      <c r="E698" s="5" t="str">
        <f>"1994-10-13"</f>
        <v>1994-10-13</v>
      </c>
      <c r="F698" s="4" t="str">
        <f t="shared" si="73"/>
        <v>大专</v>
      </c>
    </row>
    <row r="699" customHeight="1" spans="1:6">
      <c r="A699" s="4">
        <v>697</v>
      </c>
      <c r="B699" s="4" t="str">
        <f>"215220190828145627135283"</f>
        <v>215220190828145627135283</v>
      </c>
      <c r="C699" s="4" t="str">
        <f>"郭菲"</f>
        <v>郭菲</v>
      </c>
      <c r="D699" s="4" t="str">
        <f t="shared" si="71"/>
        <v>女</v>
      </c>
      <c r="E699" s="5" t="str">
        <f>"1995-04-11"</f>
        <v>1995-04-11</v>
      </c>
      <c r="F699" s="4" t="str">
        <f>"本科"</f>
        <v>本科</v>
      </c>
    </row>
    <row r="700" customHeight="1" spans="1:6">
      <c r="A700" s="4">
        <v>698</v>
      </c>
      <c r="B700" s="4" t="str">
        <f>"215220190828155505135366"</f>
        <v>215220190828155505135366</v>
      </c>
      <c r="C700" s="4" t="str">
        <f>"钟圣 婷"</f>
        <v>钟圣 婷</v>
      </c>
      <c r="D700" s="4" t="str">
        <f t="shared" si="71"/>
        <v>女</v>
      </c>
      <c r="E700" s="5" t="str">
        <f>"1992-06-20"</f>
        <v>1992-06-20</v>
      </c>
      <c r="F700" s="4" t="str">
        <f t="shared" ref="F700:F709" si="74">"大专"</f>
        <v>大专</v>
      </c>
    </row>
    <row r="701" customHeight="1" spans="1:6">
      <c r="A701" s="4">
        <v>699</v>
      </c>
      <c r="B701" s="4" t="str">
        <f>"215220190828164106135438"</f>
        <v>215220190828164106135438</v>
      </c>
      <c r="C701" s="4" t="str">
        <f>"梁银娟"</f>
        <v>梁银娟</v>
      </c>
      <c r="D701" s="4" t="str">
        <f t="shared" si="71"/>
        <v>女</v>
      </c>
      <c r="E701" s="5" t="str">
        <f>"1989-06-27"</f>
        <v>1989-06-27</v>
      </c>
      <c r="F701" s="4" t="str">
        <f t="shared" si="74"/>
        <v>大专</v>
      </c>
    </row>
    <row r="702" customHeight="1" spans="1:6">
      <c r="A702" s="4">
        <v>700</v>
      </c>
      <c r="B702" s="4" t="str">
        <f>"215220190828165149135453"</f>
        <v>215220190828165149135453</v>
      </c>
      <c r="C702" s="4" t="str">
        <f>"李永美"</f>
        <v>李永美</v>
      </c>
      <c r="D702" s="4" t="str">
        <f t="shared" si="71"/>
        <v>女</v>
      </c>
      <c r="E702" s="5" t="str">
        <f>"1989-07-10"</f>
        <v>1989-07-10</v>
      </c>
      <c r="F702" s="4" t="str">
        <f t="shared" si="74"/>
        <v>大专</v>
      </c>
    </row>
    <row r="703" customHeight="1" spans="1:6">
      <c r="A703" s="4">
        <v>701</v>
      </c>
      <c r="B703" s="4" t="str">
        <f>"215220190828165849135463"</f>
        <v>215220190828165849135463</v>
      </c>
      <c r="C703" s="4" t="str">
        <f>"刘春蕊"</f>
        <v>刘春蕊</v>
      </c>
      <c r="D703" s="4" t="str">
        <f t="shared" si="71"/>
        <v>女</v>
      </c>
      <c r="E703" s="5" t="str">
        <f>"1989-11-17"</f>
        <v>1989-11-17</v>
      </c>
      <c r="F703" s="4" t="str">
        <f t="shared" si="74"/>
        <v>大专</v>
      </c>
    </row>
    <row r="704" customHeight="1" spans="1:6">
      <c r="A704" s="4">
        <v>702</v>
      </c>
      <c r="B704" s="4" t="str">
        <f>"215220190828175520135527"</f>
        <v>215220190828175520135527</v>
      </c>
      <c r="C704" s="4" t="str">
        <f>"覃小幸"</f>
        <v>覃小幸</v>
      </c>
      <c r="D704" s="4" t="str">
        <f t="shared" si="71"/>
        <v>女</v>
      </c>
      <c r="E704" s="5" t="str">
        <f>"1995-03-08"</f>
        <v>1995-03-08</v>
      </c>
      <c r="F704" s="4" t="str">
        <f t="shared" si="74"/>
        <v>大专</v>
      </c>
    </row>
    <row r="705" customHeight="1" spans="1:6">
      <c r="A705" s="4">
        <v>703</v>
      </c>
      <c r="B705" s="4" t="str">
        <f>"215220190828175525135528"</f>
        <v>215220190828175525135528</v>
      </c>
      <c r="C705" s="4" t="str">
        <f>"苏家蕊"</f>
        <v>苏家蕊</v>
      </c>
      <c r="D705" s="4" t="str">
        <f t="shared" si="71"/>
        <v>女</v>
      </c>
      <c r="E705" s="5" t="str">
        <f>"1990-05-06"</f>
        <v>1990-05-06</v>
      </c>
      <c r="F705" s="4" t="str">
        <f t="shared" si="74"/>
        <v>大专</v>
      </c>
    </row>
    <row r="706" customHeight="1" spans="1:6">
      <c r="A706" s="4">
        <v>704</v>
      </c>
      <c r="B706" s="4" t="str">
        <f>"215220190828181818135553"</f>
        <v>215220190828181818135553</v>
      </c>
      <c r="C706" s="4" t="str">
        <f>"梁徐花"</f>
        <v>梁徐花</v>
      </c>
      <c r="D706" s="4" t="str">
        <f t="shared" si="71"/>
        <v>女</v>
      </c>
      <c r="E706" s="5" t="str">
        <f>"1986-05-10"</f>
        <v>1986-05-10</v>
      </c>
      <c r="F706" s="4" t="str">
        <f t="shared" si="74"/>
        <v>大专</v>
      </c>
    </row>
    <row r="707" customHeight="1" spans="1:6">
      <c r="A707" s="4">
        <v>705</v>
      </c>
      <c r="B707" s="4" t="str">
        <f>"215220190828183623135572"</f>
        <v>215220190828183623135572</v>
      </c>
      <c r="C707" s="4" t="str">
        <f>"陈星晓"</f>
        <v>陈星晓</v>
      </c>
      <c r="D707" s="4" t="str">
        <f t="shared" si="71"/>
        <v>女</v>
      </c>
      <c r="E707" s="5" t="str">
        <f>"1987-02-02"</f>
        <v>1987-02-02</v>
      </c>
      <c r="F707" s="4" t="str">
        <f t="shared" si="74"/>
        <v>大专</v>
      </c>
    </row>
    <row r="708" customHeight="1" spans="1:6">
      <c r="A708" s="4">
        <v>706</v>
      </c>
      <c r="B708" s="4" t="str">
        <f>"215220190828192903135629"</f>
        <v>215220190828192903135629</v>
      </c>
      <c r="C708" s="4" t="str">
        <f>"吴阿明"</f>
        <v>吴阿明</v>
      </c>
      <c r="D708" s="4" t="str">
        <f t="shared" si="71"/>
        <v>女</v>
      </c>
      <c r="E708" s="5" t="str">
        <f>"1991-12-28"</f>
        <v>1991-12-28</v>
      </c>
      <c r="F708" s="4" t="str">
        <f t="shared" si="74"/>
        <v>大专</v>
      </c>
    </row>
    <row r="709" customHeight="1" spans="1:6">
      <c r="A709" s="4">
        <v>707</v>
      </c>
      <c r="B709" s="4" t="str">
        <f>"215220190828194641135655"</f>
        <v>215220190828194641135655</v>
      </c>
      <c r="C709" s="4" t="str">
        <f>"王青四"</f>
        <v>王青四</v>
      </c>
      <c r="D709" s="4" t="str">
        <f t="shared" si="71"/>
        <v>女</v>
      </c>
      <c r="E709" s="5" t="str">
        <f>"1990-07-30"</f>
        <v>1990-07-30</v>
      </c>
      <c r="F709" s="4" t="str">
        <f t="shared" si="74"/>
        <v>大专</v>
      </c>
    </row>
    <row r="710" customHeight="1" spans="1:6">
      <c r="A710" s="4">
        <v>708</v>
      </c>
      <c r="B710" s="4" t="str">
        <f>"215220190828195516135673"</f>
        <v>215220190828195516135673</v>
      </c>
      <c r="C710" s="4" t="str">
        <f>"郭娴"</f>
        <v>郭娴</v>
      </c>
      <c r="D710" s="4" t="str">
        <f t="shared" si="71"/>
        <v>女</v>
      </c>
      <c r="E710" s="5" t="str">
        <f>"1996-02-13"</f>
        <v>1996-02-13</v>
      </c>
      <c r="F710" s="4" t="str">
        <f>"本科"</f>
        <v>本科</v>
      </c>
    </row>
    <row r="711" customHeight="1" spans="1:6">
      <c r="A711" s="4">
        <v>709</v>
      </c>
      <c r="B711" s="4" t="str">
        <f>"215220190828195709135679"</f>
        <v>215220190828195709135679</v>
      </c>
      <c r="C711" s="4" t="str">
        <f>"邢小翠"</f>
        <v>邢小翠</v>
      </c>
      <c r="D711" s="4" t="str">
        <f t="shared" si="71"/>
        <v>女</v>
      </c>
      <c r="E711" s="5" t="str">
        <f>"1991-08-21"</f>
        <v>1991-08-21</v>
      </c>
      <c r="F711" s="4" t="str">
        <f t="shared" ref="F711:F719" si="75">"大专"</f>
        <v>大专</v>
      </c>
    </row>
    <row r="712" customHeight="1" spans="1:6">
      <c r="A712" s="4">
        <v>710</v>
      </c>
      <c r="B712" s="4" t="str">
        <f>"215220190828200707135691"</f>
        <v>215220190828200707135691</v>
      </c>
      <c r="C712" s="4" t="str">
        <f>"黄冠丹"</f>
        <v>黄冠丹</v>
      </c>
      <c r="D712" s="4" t="str">
        <f t="shared" si="71"/>
        <v>女</v>
      </c>
      <c r="E712" s="5" t="str">
        <f>"1994-09-14"</f>
        <v>1994-09-14</v>
      </c>
      <c r="F712" s="4" t="str">
        <f>"本科"</f>
        <v>本科</v>
      </c>
    </row>
    <row r="713" customHeight="1" spans="1:6">
      <c r="A713" s="4">
        <v>711</v>
      </c>
      <c r="B713" s="4" t="str">
        <f>"215220190828205618135751"</f>
        <v>215220190828205618135751</v>
      </c>
      <c r="C713" s="4" t="str">
        <f>"李章来"</f>
        <v>李章来</v>
      </c>
      <c r="D713" s="4" t="str">
        <f>"男"</f>
        <v>男</v>
      </c>
      <c r="E713" s="5" t="str">
        <f>"1991-06-24"</f>
        <v>1991-06-24</v>
      </c>
      <c r="F713" s="4" t="str">
        <f t="shared" si="75"/>
        <v>大专</v>
      </c>
    </row>
    <row r="714" customHeight="1" spans="1:6">
      <c r="A714" s="4">
        <v>712</v>
      </c>
      <c r="B714" s="4" t="str">
        <f>"215220190828210437135766"</f>
        <v>215220190828210437135766</v>
      </c>
      <c r="C714" s="4" t="str">
        <f>"王斐"</f>
        <v>王斐</v>
      </c>
      <c r="D714" s="4" t="str">
        <f t="shared" ref="D714:D770" si="76">"女"</f>
        <v>女</v>
      </c>
      <c r="E714" s="5" t="str">
        <f>"1998-10-20"</f>
        <v>1998-10-20</v>
      </c>
      <c r="F714" s="4" t="str">
        <f t="shared" si="75"/>
        <v>大专</v>
      </c>
    </row>
    <row r="715" customHeight="1" spans="1:6">
      <c r="A715" s="4">
        <v>713</v>
      </c>
      <c r="B715" s="4" t="str">
        <f>"215220190828211133135775"</f>
        <v>215220190828211133135775</v>
      </c>
      <c r="C715" s="4" t="str">
        <f>"梁淑婷"</f>
        <v>梁淑婷</v>
      </c>
      <c r="D715" s="4" t="str">
        <f t="shared" si="76"/>
        <v>女</v>
      </c>
      <c r="E715" s="5" t="str">
        <f>"1993-10-02"</f>
        <v>1993-10-02</v>
      </c>
      <c r="F715" s="4" t="str">
        <f t="shared" si="75"/>
        <v>大专</v>
      </c>
    </row>
    <row r="716" customHeight="1" spans="1:6">
      <c r="A716" s="4">
        <v>714</v>
      </c>
      <c r="B716" s="4" t="str">
        <f>"215220190828214446135812"</f>
        <v>215220190828214446135812</v>
      </c>
      <c r="C716" s="4" t="str">
        <f>"李永秀"</f>
        <v>李永秀</v>
      </c>
      <c r="D716" s="4" t="str">
        <f t="shared" si="76"/>
        <v>女</v>
      </c>
      <c r="E716" s="5" t="str">
        <f>"1989-09-12"</f>
        <v>1989-09-12</v>
      </c>
      <c r="F716" s="4" t="str">
        <f t="shared" si="75"/>
        <v>大专</v>
      </c>
    </row>
    <row r="717" customHeight="1" spans="1:6">
      <c r="A717" s="4">
        <v>715</v>
      </c>
      <c r="B717" s="4" t="str">
        <f>"215220190828220512135847"</f>
        <v>215220190828220512135847</v>
      </c>
      <c r="C717" s="4" t="str">
        <f>"林春满"</f>
        <v>林春满</v>
      </c>
      <c r="D717" s="4" t="str">
        <f t="shared" si="76"/>
        <v>女</v>
      </c>
      <c r="E717" s="5" t="str">
        <f>"1991-09-03"</f>
        <v>1991-09-03</v>
      </c>
      <c r="F717" s="4" t="str">
        <f t="shared" si="75"/>
        <v>大专</v>
      </c>
    </row>
    <row r="718" customHeight="1" spans="1:6">
      <c r="A718" s="4">
        <v>716</v>
      </c>
      <c r="B718" s="4" t="str">
        <f>"215220190828220851135850"</f>
        <v>215220190828220851135850</v>
      </c>
      <c r="C718" s="4" t="str">
        <f>"胡亚飘"</f>
        <v>胡亚飘</v>
      </c>
      <c r="D718" s="4" t="str">
        <f t="shared" si="76"/>
        <v>女</v>
      </c>
      <c r="E718" s="5" t="str">
        <f>"1995-11-08"</f>
        <v>1995-11-08</v>
      </c>
      <c r="F718" s="4" t="str">
        <f t="shared" si="75"/>
        <v>大专</v>
      </c>
    </row>
    <row r="719" customHeight="1" spans="1:6">
      <c r="A719" s="4">
        <v>717</v>
      </c>
      <c r="B719" s="4" t="str">
        <f>"215220190828222805135872"</f>
        <v>215220190828222805135872</v>
      </c>
      <c r="C719" s="4" t="str">
        <f>"郭荣兰"</f>
        <v>郭荣兰</v>
      </c>
      <c r="D719" s="4" t="str">
        <f t="shared" si="76"/>
        <v>女</v>
      </c>
      <c r="E719" s="5" t="str">
        <f>"1994-07-09"</f>
        <v>1994-07-09</v>
      </c>
      <c r="F719" s="4" t="str">
        <f t="shared" si="75"/>
        <v>大专</v>
      </c>
    </row>
    <row r="720" customHeight="1" spans="1:6">
      <c r="A720" s="4">
        <v>718</v>
      </c>
      <c r="B720" s="4" t="str">
        <f>"215220190828223814135887"</f>
        <v>215220190828223814135887</v>
      </c>
      <c r="C720" s="4" t="str">
        <f>"刘秀风"</f>
        <v>刘秀风</v>
      </c>
      <c r="D720" s="4" t="str">
        <f t="shared" si="76"/>
        <v>女</v>
      </c>
      <c r="E720" s="5" t="str">
        <f>"1994-05-06"</f>
        <v>1994-05-06</v>
      </c>
      <c r="F720" s="4" t="str">
        <f>"本科"</f>
        <v>本科</v>
      </c>
    </row>
    <row r="721" customHeight="1" spans="1:6">
      <c r="A721" s="4">
        <v>719</v>
      </c>
      <c r="B721" s="4" t="str">
        <f>"215220190828224842135896"</f>
        <v>215220190828224842135896</v>
      </c>
      <c r="C721" s="4" t="str">
        <f>"王丽英"</f>
        <v>王丽英</v>
      </c>
      <c r="D721" s="4" t="str">
        <f t="shared" si="76"/>
        <v>女</v>
      </c>
      <c r="E721" s="5" t="str">
        <f>"1991-04-18"</f>
        <v>1991-04-18</v>
      </c>
      <c r="F721" s="4" t="str">
        <f t="shared" ref="F721:F727" si="77">"大专"</f>
        <v>大专</v>
      </c>
    </row>
    <row r="722" customHeight="1" spans="1:6">
      <c r="A722" s="4">
        <v>720</v>
      </c>
      <c r="B722" s="4" t="str">
        <f>"215220190828225356135902"</f>
        <v>215220190828225356135902</v>
      </c>
      <c r="C722" s="4" t="str">
        <f>"蔡换蓉"</f>
        <v>蔡换蓉</v>
      </c>
      <c r="D722" s="4" t="str">
        <f t="shared" si="76"/>
        <v>女</v>
      </c>
      <c r="E722" s="5" t="str">
        <f>"1986-04-18"</f>
        <v>1986-04-18</v>
      </c>
      <c r="F722" s="4" t="str">
        <f t="shared" si="77"/>
        <v>大专</v>
      </c>
    </row>
    <row r="723" customHeight="1" spans="1:6">
      <c r="A723" s="4">
        <v>721</v>
      </c>
      <c r="B723" s="4" t="str">
        <f>"215220190828225938135906"</f>
        <v>215220190828225938135906</v>
      </c>
      <c r="C723" s="4" t="str">
        <f>"秦小惠"</f>
        <v>秦小惠</v>
      </c>
      <c r="D723" s="4" t="str">
        <f t="shared" si="76"/>
        <v>女</v>
      </c>
      <c r="E723" s="5" t="str">
        <f>"1994-08-25"</f>
        <v>1994-08-25</v>
      </c>
      <c r="F723" s="4" t="str">
        <f>"本科"</f>
        <v>本科</v>
      </c>
    </row>
    <row r="724" customHeight="1" spans="1:6">
      <c r="A724" s="4">
        <v>722</v>
      </c>
      <c r="B724" s="4" t="str">
        <f>"215220190828230610135909"</f>
        <v>215220190828230610135909</v>
      </c>
      <c r="C724" s="4" t="str">
        <f>"邹琼平"</f>
        <v>邹琼平</v>
      </c>
      <c r="D724" s="4" t="str">
        <f t="shared" si="76"/>
        <v>女</v>
      </c>
      <c r="E724" s="5" t="str">
        <f>"1990-03-19"</f>
        <v>1990-03-19</v>
      </c>
      <c r="F724" s="4" t="str">
        <f t="shared" si="77"/>
        <v>大专</v>
      </c>
    </row>
    <row r="725" customHeight="1" spans="1:6">
      <c r="A725" s="4">
        <v>723</v>
      </c>
      <c r="B725" s="4" t="str">
        <f>"215220190828231223135915"</f>
        <v>215220190828231223135915</v>
      </c>
      <c r="C725" s="4" t="str">
        <f>"王雪玲"</f>
        <v>王雪玲</v>
      </c>
      <c r="D725" s="4" t="str">
        <f t="shared" si="76"/>
        <v>女</v>
      </c>
      <c r="E725" s="5" t="str">
        <f>"1988-01-10"</f>
        <v>1988-01-10</v>
      </c>
      <c r="F725" s="4" t="str">
        <f t="shared" si="77"/>
        <v>大专</v>
      </c>
    </row>
    <row r="726" customHeight="1" spans="1:6">
      <c r="A726" s="4">
        <v>724</v>
      </c>
      <c r="B726" s="4" t="str">
        <f>"215220190828231521135918"</f>
        <v>215220190828231521135918</v>
      </c>
      <c r="C726" s="4" t="str">
        <f>"陈雅"</f>
        <v>陈雅</v>
      </c>
      <c r="D726" s="4" t="str">
        <f t="shared" si="76"/>
        <v>女</v>
      </c>
      <c r="E726" s="5" t="str">
        <f>"1989-08-02"</f>
        <v>1989-08-02</v>
      </c>
      <c r="F726" s="4" t="str">
        <f t="shared" si="77"/>
        <v>大专</v>
      </c>
    </row>
    <row r="727" customHeight="1" spans="1:6">
      <c r="A727" s="4">
        <v>725</v>
      </c>
      <c r="B727" s="4" t="str">
        <f>"215220190829005738135939"</f>
        <v>215220190829005738135939</v>
      </c>
      <c r="C727" s="4" t="str">
        <f>"符懿尹"</f>
        <v>符懿尹</v>
      </c>
      <c r="D727" s="4" t="str">
        <f t="shared" si="76"/>
        <v>女</v>
      </c>
      <c r="E727" s="5" t="str">
        <f>"1993-12-16"</f>
        <v>1993-12-16</v>
      </c>
      <c r="F727" s="4" t="str">
        <f t="shared" si="77"/>
        <v>大专</v>
      </c>
    </row>
    <row r="728" customHeight="1" spans="1:6">
      <c r="A728" s="4">
        <v>726</v>
      </c>
      <c r="B728" s="4" t="str">
        <f>"215220190829051839135940"</f>
        <v>215220190829051839135940</v>
      </c>
      <c r="C728" s="4" t="str">
        <f>"谢少珠"</f>
        <v>谢少珠</v>
      </c>
      <c r="D728" s="4" t="str">
        <f t="shared" si="76"/>
        <v>女</v>
      </c>
      <c r="E728" s="5" t="str">
        <f>"1994-05-08"</f>
        <v>1994-05-08</v>
      </c>
      <c r="F728" s="4" t="str">
        <f>"本科"</f>
        <v>本科</v>
      </c>
    </row>
    <row r="729" customHeight="1" spans="1:6">
      <c r="A729" s="4">
        <v>727</v>
      </c>
      <c r="B729" s="4" t="str">
        <f>"215220190829065213135946"</f>
        <v>215220190829065213135946</v>
      </c>
      <c r="C729" s="4" t="str">
        <f>"王俏莎"</f>
        <v>王俏莎</v>
      </c>
      <c r="D729" s="4" t="str">
        <f t="shared" si="76"/>
        <v>女</v>
      </c>
      <c r="E729" s="5" t="str">
        <f>"1993-08-04"</f>
        <v>1993-08-04</v>
      </c>
      <c r="F729" s="4" t="str">
        <f t="shared" ref="F729:F732" si="78">"大专"</f>
        <v>大专</v>
      </c>
    </row>
    <row r="730" customHeight="1" spans="1:6">
      <c r="A730" s="4">
        <v>728</v>
      </c>
      <c r="B730" s="4" t="str">
        <f>"215220190829092642136040"</f>
        <v>215220190829092642136040</v>
      </c>
      <c r="C730" s="4" t="str">
        <f>"陈虹铮"</f>
        <v>陈虹铮</v>
      </c>
      <c r="D730" s="4" t="str">
        <f t="shared" si="76"/>
        <v>女</v>
      </c>
      <c r="E730" s="5" t="str">
        <f>"1989-11-03"</f>
        <v>1989-11-03</v>
      </c>
      <c r="F730" s="4" t="str">
        <f t="shared" si="78"/>
        <v>大专</v>
      </c>
    </row>
    <row r="731" customHeight="1" spans="1:6">
      <c r="A731" s="4">
        <v>729</v>
      </c>
      <c r="B731" s="4" t="str">
        <f>"215220190829094445136067"</f>
        <v>215220190829094445136067</v>
      </c>
      <c r="C731" s="4" t="str">
        <f>"陈寒冰"</f>
        <v>陈寒冰</v>
      </c>
      <c r="D731" s="4" t="str">
        <f t="shared" si="76"/>
        <v>女</v>
      </c>
      <c r="E731" s="5" t="str">
        <f>"1995-03-26"</f>
        <v>1995-03-26</v>
      </c>
      <c r="F731" s="4" t="str">
        <f t="shared" si="78"/>
        <v>大专</v>
      </c>
    </row>
    <row r="732" customHeight="1" spans="1:6">
      <c r="A732" s="4">
        <v>730</v>
      </c>
      <c r="B732" s="4" t="str">
        <f>"215220190829104014136126"</f>
        <v>215220190829104014136126</v>
      </c>
      <c r="C732" s="4" t="str">
        <f>"陈艳"</f>
        <v>陈艳</v>
      </c>
      <c r="D732" s="4" t="str">
        <f t="shared" si="76"/>
        <v>女</v>
      </c>
      <c r="E732" s="5" t="str">
        <f>"1996-09-05"</f>
        <v>1996-09-05</v>
      </c>
      <c r="F732" s="4" t="str">
        <f t="shared" si="78"/>
        <v>大专</v>
      </c>
    </row>
    <row r="733" customHeight="1" spans="1:6">
      <c r="A733" s="4">
        <v>731</v>
      </c>
      <c r="B733" s="4" t="str">
        <f>"215220190829112019136169"</f>
        <v>215220190829112019136169</v>
      </c>
      <c r="C733" s="4" t="str">
        <f>"林青云"</f>
        <v>林青云</v>
      </c>
      <c r="D733" s="4" t="str">
        <f t="shared" si="76"/>
        <v>女</v>
      </c>
      <c r="E733" s="5" t="str">
        <f>"1995-01-18"</f>
        <v>1995-01-18</v>
      </c>
      <c r="F733" s="4" t="str">
        <f t="shared" ref="F733:F735" si="79">"本科"</f>
        <v>本科</v>
      </c>
    </row>
    <row r="734" customHeight="1" spans="1:6">
      <c r="A734" s="4">
        <v>732</v>
      </c>
      <c r="B734" s="4" t="str">
        <f>"215220190829115743136197"</f>
        <v>215220190829115743136197</v>
      </c>
      <c r="C734" s="4" t="str">
        <f>"周才英"</f>
        <v>周才英</v>
      </c>
      <c r="D734" s="4" t="str">
        <f t="shared" si="76"/>
        <v>女</v>
      </c>
      <c r="E734" s="5" t="str">
        <f>"1994-02-20"</f>
        <v>1994-02-20</v>
      </c>
      <c r="F734" s="4" t="str">
        <f t="shared" si="79"/>
        <v>本科</v>
      </c>
    </row>
    <row r="735" customHeight="1" spans="1:6">
      <c r="A735" s="4">
        <v>733</v>
      </c>
      <c r="B735" s="4" t="str">
        <f>"215220190829121545136214"</f>
        <v>215220190829121545136214</v>
      </c>
      <c r="C735" s="4" t="str">
        <f>"吴英蓉"</f>
        <v>吴英蓉</v>
      </c>
      <c r="D735" s="4" t="str">
        <f t="shared" si="76"/>
        <v>女</v>
      </c>
      <c r="E735" s="5" t="str">
        <f>"1986-09-19"</f>
        <v>1986-09-19</v>
      </c>
      <c r="F735" s="4" t="str">
        <f t="shared" si="79"/>
        <v>本科</v>
      </c>
    </row>
    <row r="736" customHeight="1" spans="1:6">
      <c r="A736" s="4">
        <v>734</v>
      </c>
      <c r="B736" s="4" t="str">
        <f>"215220190829123711136235"</f>
        <v>215220190829123711136235</v>
      </c>
      <c r="C736" s="4" t="str">
        <f>"蔡爱妹"</f>
        <v>蔡爱妹</v>
      </c>
      <c r="D736" s="4" t="str">
        <f t="shared" si="76"/>
        <v>女</v>
      </c>
      <c r="E736" s="5" t="str">
        <f>"1992-05-05"</f>
        <v>1992-05-05</v>
      </c>
      <c r="F736" s="4" t="str">
        <f t="shared" ref="F736:F739" si="80">"大专"</f>
        <v>大专</v>
      </c>
    </row>
    <row r="737" customHeight="1" spans="1:6">
      <c r="A737" s="4">
        <v>735</v>
      </c>
      <c r="B737" s="4" t="str">
        <f>"215220190829125955136257"</f>
        <v>215220190829125955136257</v>
      </c>
      <c r="C737" s="4" t="str">
        <f>"陈云妹"</f>
        <v>陈云妹</v>
      </c>
      <c r="D737" s="4" t="str">
        <f t="shared" si="76"/>
        <v>女</v>
      </c>
      <c r="E737" s="5" t="str">
        <f>"1993-02-10"</f>
        <v>1993-02-10</v>
      </c>
      <c r="F737" s="4" t="str">
        <f t="shared" si="80"/>
        <v>大专</v>
      </c>
    </row>
    <row r="738" customHeight="1" spans="1:6">
      <c r="A738" s="4">
        <v>736</v>
      </c>
      <c r="B738" s="4" t="str">
        <f>"215220190829133809136291"</f>
        <v>215220190829133809136291</v>
      </c>
      <c r="C738" s="4" t="str">
        <f>"张秋爱"</f>
        <v>张秋爱</v>
      </c>
      <c r="D738" s="4" t="str">
        <f t="shared" si="76"/>
        <v>女</v>
      </c>
      <c r="E738" s="5" t="str">
        <f>"1991-09-04"</f>
        <v>1991-09-04</v>
      </c>
      <c r="F738" s="4" t="str">
        <f t="shared" si="80"/>
        <v>大专</v>
      </c>
    </row>
    <row r="739" customHeight="1" spans="1:6">
      <c r="A739" s="4">
        <v>737</v>
      </c>
      <c r="B739" s="4" t="str">
        <f>"215220190829140132136311"</f>
        <v>215220190829140132136311</v>
      </c>
      <c r="C739" s="4" t="str">
        <f>"陈礼敏"</f>
        <v>陈礼敏</v>
      </c>
      <c r="D739" s="4" t="str">
        <f t="shared" si="76"/>
        <v>女</v>
      </c>
      <c r="E739" s="5" t="str">
        <f>"1992-04-10"</f>
        <v>1992-04-10</v>
      </c>
      <c r="F739" s="4" t="str">
        <f t="shared" si="80"/>
        <v>大专</v>
      </c>
    </row>
    <row r="740" customHeight="1" spans="1:6">
      <c r="A740" s="4">
        <v>738</v>
      </c>
      <c r="B740" s="4" t="str">
        <f>"215220190829141346136321"</f>
        <v>215220190829141346136321</v>
      </c>
      <c r="C740" s="4" t="str">
        <f>"黄允凤"</f>
        <v>黄允凤</v>
      </c>
      <c r="D740" s="4" t="str">
        <f t="shared" si="76"/>
        <v>女</v>
      </c>
      <c r="E740" s="5" t="str">
        <f>"1995-10-12"</f>
        <v>1995-10-12</v>
      </c>
      <c r="F740" s="4" t="str">
        <f>"本科"</f>
        <v>本科</v>
      </c>
    </row>
    <row r="741" customHeight="1" spans="1:6">
      <c r="A741" s="4">
        <v>739</v>
      </c>
      <c r="B741" s="4" t="str">
        <f>"215220190829141515136324"</f>
        <v>215220190829141515136324</v>
      </c>
      <c r="C741" s="4" t="str">
        <f>"陈芬"</f>
        <v>陈芬</v>
      </c>
      <c r="D741" s="4" t="str">
        <f t="shared" si="76"/>
        <v>女</v>
      </c>
      <c r="E741" s="5" t="str">
        <f>"1994-07-10"</f>
        <v>1994-07-10</v>
      </c>
      <c r="F741" s="4" t="str">
        <f t="shared" ref="F741:F744" si="81">"大专"</f>
        <v>大专</v>
      </c>
    </row>
    <row r="742" customHeight="1" spans="1:6">
      <c r="A742" s="4">
        <v>740</v>
      </c>
      <c r="B742" s="4" t="str">
        <f>"215220190829143828136341"</f>
        <v>215220190829143828136341</v>
      </c>
      <c r="C742" s="4" t="str">
        <f>"龙海燕"</f>
        <v>龙海燕</v>
      </c>
      <c r="D742" s="4" t="str">
        <f t="shared" si="76"/>
        <v>女</v>
      </c>
      <c r="E742" s="5" t="str">
        <f>"1996-03-25"</f>
        <v>1996-03-25</v>
      </c>
      <c r="F742" s="4" t="str">
        <f t="shared" si="81"/>
        <v>大专</v>
      </c>
    </row>
    <row r="743" customHeight="1" spans="1:6">
      <c r="A743" s="4">
        <v>741</v>
      </c>
      <c r="B743" s="4" t="str">
        <f>"215220190829144136136343"</f>
        <v>215220190829144136136343</v>
      </c>
      <c r="C743" s="4" t="str">
        <f>"符雪丹"</f>
        <v>符雪丹</v>
      </c>
      <c r="D743" s="4" t="str">
        <f t="shared" si="76"/>
        <v>女</v>
      </c>
      <c r="E743" s="5" t="str">
        <f>"1990-05-12"</f>
        <v>1990-05-12</v>
      </c>
      <c r="F743" s="4" t="str">
        <f t="shared" si="81"/>
        <v>大专</v>
      </c>
    </row>
    <row r="744" customHeight="1" spans="1:6">
      <c r="A744" s="4">
        <v>742</v>
      </c>
      <c r="B744" s="4" t="str">
        <f>"215220190829144230136345"</f>
        <v>215220190829144230136345</v>
      </c>
      <c r="C744" s="4" t="str">
        <f>"林春艳"</f>
        <v>林春艳</v>
      </c>
      <c r="D744" s="4" t="str">
        <f t="shared" si="76"/>
        <v>女</v>
      </c>
      <c r="E744" s="5" t="str">
        <f>"1989-10-08"</f>
        <v>1989-10-08</v>
      </c>
      <c r="F744" s="4" t="str">
        <f t="shared" si="81"/>
        <v>大专</v>
      </c>
    </row>
    <row r="745" customHeight="1" spans="1:6">
      <c r="A745" s="4">
        <v>743</v>
      </c>
      <c r="B745" s="4" t="str">
        <f>"215220190829153030136382"</f>
        <v>215220190829153030136382</v>
      </c>
      <c r="C745" s="4" t="str">
        <f>"王利娜"</f>
        <v>王利娜</v>
      </c>
      <c r="D745" s="4" t="str">
        <f t="shared" si="76"/>
        <v>女</v>
      </c>
      <c r="E745" s="5" t="str">
        <f>"1990-08-14"</f>
        <v>1990-08-14</v>
      </c>
      <c r="F745" s="4" t="str">
        <f>"本科"</f>
        <v>本科</v>
      </c>
    </row>
    <row r="746" customHeight="1" spans="1:6">
      <c r="A746" s="4">
        <v>744</v>
      </c>
      <c r="B746" s="4" t="str">
        <f>"215220190829162631136435"</f>
        <v>215220190829162631136435</v>
      </c>
      <c r="C746" s="4" t="str">
        <f>"王春金"</f>
        <v>王春金</v>
      </c>
      <c r="D746" s="4" t="str">
        <f t="shared" si="76"/>
        <v>女</v>
      </c>
      <c r="E746" s="5" t="str">
        <f>"1988-10-02"</f>
        <v>1988-10-02</v>
      </c>
      <c r="F746" s="4" t="str">
        <f t="shared" ref="F746:F748" si="82">"大专"</f>
        <v>大专</v>
      </c>
    </row>
    <row r="747" customHeight="1" spans="1:6">
      <c r="A747" s="4">
        <v>745</v>
      </c>
      <c r="B747" s="4" t="str">
        <f>"215220190829163600136445"</f>
        <v>215220190829163600136445</v>
      </c>
      <c r="C747" s="4" t="str">
        <f>"董亚仍"</f>
        <v>董亚仍</v>
      </c>
      <c r="D747" s="4" t="str">
        <f t="shared" si="76"/>
        <v>女</v>
      </c>
      <c r="E747" s="5" t="str">
        <f>"1987-02-01"</f>
        <v>1987-02-01</v>
      </c>
      <c r="F747" s="4" t="str">
        <f t="shared" si="82"/>
        <v>大专</v>
      </c>
    </row>
    <row r="748" customHeight="1" spans="1:6">
      <c r="A748" s="4">
        <v>746</v>
      </c>
      <c r="B748" s="4" t="str">
        <f>"215220190829165240136460"</f>
        <v>215220190829165240136460</v>
      </c>
      <c r="C748" s="4" t="str">
        <f>"陈可端"</f>
        <v>陈可端</v>
      </c>
      <c r="D748" s="4" t="str">
        <f t="shared" si="76"/>
        <v>女</v>
      </c>
      <c r="E748" s="5" t="str">
        <f>"1989-08-12"</f>
        <v>1989-08-12</v>
      </c>
      <c r="F748" s="4" t="str">
        <f t="shared" si="82"/>
        <v>大专</v>
      </c>
    </row>
    <row r="749" customHeight="1" spans="1:6">
      <c r="A749" s="4">
        <v>747</v>
      </c>
      <c r="B749" s="4" t="str">
        <f>"215220190829170036136469"</f>
        <v>215220190829170036136469</v>
      </c>
      <c r="C749" s="4" t="str">
        <f>"王晶"</f>
        <v>王晶</v>
      </c>
      <c r="D749" s="4" t="str">
        <f t="shared" si="76"/>
        <v>女</v>
      </c>
      <c r="E749" s="5" t="str">
        <f>"1991-09-04"</f>
        <v>1991-09-04</v>
      </c>
      <c r="F749" s="4" t="str">
        <f>"本科"</f>
        <v>本科</v>
      </c>
    </row>
    <row r="750" customHeight="1" spans="1:6">
      <c r="A750" s="4">
        <v>748</v>
      </c>
      <c r="B750" s="4" t="str">
        <f>"215220190829180241136521"</f>
        <v>215220190829180241136521</v>
      </c>
      <c r="C750" s="4" t="str">
        <f>"沈三妹"</f>
        <v>沈三妹</v>
      </c>
      <c r="D750" s="4" t="str">
        <f t="shared" si="76"/>
        <v>女</v>
      </c>
      <c r="E750" s="5" t="str">
        <f>"1995-01-20"</f>
        <v>1995-01-20</v>
      </c>
      <c r="F750" s="4" t="str">
        <f t="shared" ref="F750:F754" si="83">"大专"</f>
        <v>大专</v>
      </c>
    </row>
    <row r="751" customHeight="1" spans="1:6">
      <c r="A751" s="4">
        <v>749</v>
      </c>
      <c r="B751" s="4" t="str">
        <f>"215220190829183430136543"</f>
        <v>215220190829183430136543</v>
      </c>
      <c r="C751" s="4" t="str">
        <f>"李岩"</f>
        <v>李岩</v>
      </c>
      <c r="D751" s="4" t="str">
        <f t="shared" si="76"/>
        <v>女</v>
      </c>
      <c r="E751" s="5" t="str">
        <f>"1996-02-22"</f>
        <v>1996-02-22</v>
      </c>
      <c r="F751" s="4" t="str">
        <f t="shared" si="83"/>
        <v>大专</v>
      </c>
    </row>
    <row r="752" customHeight="1" spans="1:6">
      <c r="A752" s="4">
        <v>750</v>
      </c>
      <c r="B752" s="4" t="str">
        <f>"215220190829193224136588"</f>
        <v>215220190829193224136588</v>
      </c>
      <c r="C752" s="4" t="str">
        <f>"梁丽才"</f>
        <v>梁丽才</v>
      </c>
      <c r="D752" s="4" t="str">
        <f t="shared" si="76"/>
        <v>女</v>
      </c>
      <c r="E752" s="5" t="str">
        <f>"1995-12-13"</f>
        <v>1995-12-13</v>
      </c>
      <c r="F752" s="4" t="str">
        <f t="shared" si="83"/>
        <v>大专</v>
      </c>
    </row>
    <row r="753" customHeight="1" spans="1:6">
      <c r="A753" s="4">
        <v>751</v>
      </c>
      <c r="B753" s="4" t="str">
        <f>"215220190829193828136593"</f>
        <v>215220190829193828136593</v>
      </c>
      <c r="C753" s="4" t="str">
        <f>"孙云娜"</f>
        <v>孙云娜</v>
      </c>
      <c r="D753" s="4" t="str">
        <f t="shared" si="76"/>
        <v>女</v>
      </c>
      <c r="E753" s="5" t="str">
        <f>"1993-06-03"</f>
        <v>1993-06-03</v>
      </c>
      <c r="F753" s="4" t="str">
        <f t="shared" si="83"/>
        <v>大专</v>
      </c>
    </row>
    <row r="754" customHeight="1" spans="1:6">
      <c r="A754" s="4">
        <v>752</v>
      </c>
      <c r="B754" s="4" t="str">
        <f>"215220190829194956136598"</f>
        <v>215220190829194956136598</v>
      </c>
      <c r="C754" s="4" t="str">
        <f>"劳少霞"</f>
        <v>劳少霞</v>
      </c>
      <c r="D754" s="4" t="str">
        <f t="shared" si="76"/>
        <v>女</v>
      </c>
      <c r="E754" s="5" t="str">
        <f>"1996-03-01"</f>
        <v>1996-03-01</v>
      </c>
      <c r="F754" s="4" t="str">
        <f t="shared" si="83"/>
        <v>大专</v>
      </c>
    </row>
    <row r="755" customHeight="1" spans="1:6">
      <c r="A755" s="4">
        <v>753</v>
      </c>
      <c r="B755" s="4" t="str">
        <f>"215220190829195440136605"</f>
        <v>215220190829195440136605</v>
      </c>
      <c r="C755" s="4" t="str">
        <f>"代美妹"</f>
        <v>代美妹</v>
      </c>
      <c r="D755" s="4" t="str">
        <f t="shared" si="76"/>
        <v>女</v>
      </c>
      <c r="E755" s="5" t="str">
        <f>"1993-10-05"</f>
        <v>1993-10-05</v>
      </c>
      <c r="F755" s="4" t="str">
        <f>"本科"</f>
        <v>本科</v>
      </c>
    </row>
    <row r="756" customHeight="1" spans="1:6">
      <c r="A756" s="4">
        <v>754</v>
      </c>
      <c r="B756" s="4" t="str">
        <f>"215220190829201134136617"</f>
        <v>215220190829201134136617</v>
      </c>
      <c r="C756" s="4" t="str">
        <f>"谭芸香"</f>
        <v>谭芸香</v>
      </c>
      <c r="D756" s="4" t="str">
        <f t="shared" si="76"/>
        <v>女</v>
      </c>
      <c r="E756" s="5" t="str">
        <f>"1993-08-15"</f>
        <v>1993-08-15</v>
      </c>
      <c r="F756" s="4" t="str">
        <f t="shared" ref="F756:F770" si="84">"大专"</f>
        <v>大专</v>
      </c>
    </row>
    <row r="757" customHeight="1" spans="1:6">
      <c r="A757" s="4">
        <v>755</v>
      </c>
      <c r="B757" s="4" t="str">
        <f>"215220190829205030136644"</f>
        <v>215220190829205030136644</v>
      </c>
      <c r="C757" s="4" t="str">
        <f>"章玉珠"</f>
        <v>章玉珠</v>
      </c>
      <c r="D757" s="4" t="str">
        <f t="shared" si="76"/>
        <v>女</v>
      </c>
      <c r="E757" s="5" t="str">
        <f>"1988-10-01"</f>
        <v>1988-10-01</v>
      </c>
      <c r="F757" s="4" t="str">
        <f t="shared" si="84"/>
        <v>大专</v>
      </c>
    </row>
    <row r="758" customHeight="1" spans="1:6">
      <c r="A758" s="4">
        <v>756</v>
      </c>
      <c r="B758" s="4" t="str">
        <f>"215220190829212340136672"</f>
        <v>215220190829212340136672</v>
      </c>
      <c r="C758" s="4" t="str">
        <f>"钟丽媚"</f>
        <v>钟丽媚</v>
      </c>
      <c r="D758" s="4" t="str">
        <f t="shared" si="76"/>
        <v>女</v>
      </c>
      <c r="E758" s="5" t="str">
        <f>"1992-12-15"</f>
        <v>1992-12-15</v>
      </c>
      <c r="F758" s="4" t="str">
        <f t="shared" si="84"/>
        <v>大专</v>
      </c>
    </row>
    <row r="759" customHeight="1" spans="1:6">
      <c r="A759" s="4">
        <v>757</v>
      </c>
      <c r="B759" s="4" t="str">
        <f>"215220190829212720136676"</f>
        <v>215220190829212720136676</v>
      </c>
      <c r="C759" s="4" t="str">
        <f>"邱玉波"</f>
        <v>邱玉波</v>
      </c>
      <c r="D759" s="4" t="str">
        <f t="shared" si="76"/>
        <v>女</v>
      </c>
      <c r="E759" s="5" t="str">
        <f>"1996-07-05"</f>
        <v>1996-07-05</v>
      </c>
      <c r="F759" s="4" t="str">
        <f t="shared" si="84"/>
        <v>大专</v>
      </c>
    </row>
    <row r="760" customHeight="1" spans="1:6">
      <c r="A760" s="4">
        <v>758</v>
      </c>
      <c r="B760" s="4" t="str">
        <f>"215220190829214345136688"</f>
        <v>215220190829214345136688</v>
      </c>
      <c r="C760" s="4" t="str">
        <f>"黄雅幸"</f>
        <v>黄雅幸</v>
      </c>
      <c r="D760" s="4" t="str">
        <f t="shared" si="76"/>
        <v>女</v>
      </c>
      <c r="E760" s="5" t="str">
        <f>"1997-09-10"</f>
        <v>1997-09-10</v>
      </c>
      <c r="F760" s="4" t="str">
        <f t="shared" si="84"/>
        <v>大专</v>
      </c>
    </row>
    <row r="761" customHeight="1" spans="1:6">
      <c r="A761" s="4">
        <v>759</v>
      </c>
      <c r="B761" s="4" t="str">
        <f>"215220190829222331136711"</f>
        <v>215220190829222331136711</v>
      </c>
      <c r="C761" s="4" t="str">
        <f>"王淑芬"</f>
        <v>王淑芬</v>
      </c>
      <c r="D761" s="4" t="str">
        <f t="shared" si="76"/>
        <v>女</v>
      </c>
      <c r="E761" s="5" t="str">
        <f>"1987-04-07"</f>
        <v>1987-04-07</v>
      </c>
      <c r="F761" s="4" t="str">
        <f t="shared" si="84"/>
        <v>大专</v>
      </c>
    </row>
    <row r="762" customHeight="1" spans="1:6">
      <c r="A762" s="4">
        <v>760</v>
      </c>
      <c r="B762" s="4" t="str">
        <f>"215220190829223349136715"</f>
        <v>215220190829223349136715</v>
      </c>
      <c r="C762" s="4" t="str">
        <f>"符梅琦"</f>
        <v>符梅琦</v>
      </c>
      <c r="D762" s="4" t="str">
        <f t="shared" si="76"/>
        <v>女</v>
      </c>
      <c r="E762" s="5" t="str">
        <f>"1992-09-18"</f>
        <v>1992-09-18</v>
      </c>
      <c r="F762" s="4" t="str">
        <f t="shared" si="84"/>
        <v>大专</v>
      </c>
    </row>
    <row r="763" customHeight="1" spans="1:6">
      <c r="A763" s="4">
        <v>761</v>
      </c>
      <c r="B763" s="4" t="str">
        <f>"215220190829223723136718"</f>
        <v>215220190829223723136718</v>
      </c>
      <c r="C763" s="4" t="str">
        <f>"林威威"</f>
        <v>林威威</v>
      </c>
      <c r="D763" s="4" t="str">
        <f t="shared" si="76"/>
        <v>女</v>
      </c>
      <c r="E763" s="5" t="str">
        <f>"1993-01-17"</f>
        <v>1993-01-17</v>
      </c>
      <c r="F763" s="4" t="str">
        <f t="shared" si="84"/>
        <v>大专</v>
      </c>
    </row>
    <row r="764" customHeight="1" spans="1:6">
      <c r="A764" s="4">
        <v>762</v>
      </c>
      <c r="B764" s="4" t="str">
        <f>"215220190829235940136747"</f>
        <v>215220190829235940136747</v>
      </c>
      <c r="C764" s="4" t="str">
        <f>"陈桂焕"</f>
        <v>陈桂焕</v>
      </c>
      <c r="D764" s="4" t="str">
        <f t="shared" si="76"/>
        <v>女</v>
      </c>
      <c r="E764" s="5" t="str">
        <f>"1990-10-02"</f>
        <v>1990-10-02</v>
      </c>
      <c r="F764" s="4" t="str">
        <f t="shared" si="84"/>
        <v>大专</v>
      </c>
    </row>
    <row r="765" customHeight="1" spans="1:6">
      <c r="A765" s="4">
        <v>763</v>
      </c>
      <c r="B765" s="4" t="str">
        <f>"215220190830002015136749"</f>
        <v>215220190830002015136749</v>
      </c>
      <c r="C765" s="4" t="str">
        <f>"谢健柳"</f>
        <v>谢健柳</v>
      </c>
      <c r="D765" s="4" t="str">
        <f t="shared" si="76"/>
        <v>女</v>
      </c>
      <c r="E765" s="5" t="str">
        <f>"1993-04-14"</f>
        <v>1993-04-14</v>
      </c>
      <c r="F765" s="4" t="str">
        <f t="shared" si="84"/>
        <v>大专</v>
      </c>
    </row>
    <row r="766" customHeight="1" spans="1:6">
      <c r="A766" s="4">
        <v>764</v>
      </c>
      <c r="B766" s="4" t="str">
        <f>"215220190830081433136775"</f>
        <v>215220190830081433136775</v>
      </c>
      <c r="C766" s="4" t="str">
        <f>"王少华"</f>
        <v>王少华</v>
      </c>
      <c r="D766" s="4" t="str">
        <f t="shared" si="76"/>
        <v>女</v>
      </c>
      <c r="E766" s="5" t="str">
        <f>"1986-06-06"</f>
        <v>1986-06-06</v>
      </c>
      <c r="F766" s="4" t="str">
        <f t="shared" si="84"/>
        <v>大专</v>
      </c>
    </row>
    <row r="767" customHeight="1" spans="1:6">
      <c r="A767" s="4">
        <v>765</v>
      </c>
      <c r="B767" s="4" t="str">
        <f>"215220190830084404136788"</f>
        <v>215220190830084404136788</v>
      </c>
      <c r="C767" s="4" t="str">
        <f>"周梨梨"</f>
        <v>周梨梨</v>
      </c>
      <c r="D767" s="4" t="str">
        <f t="shared" si="76"/>
        <v>女</v>
      </c>
      <c r="E767" s="5" t="str">
        <f>"1992-10-21"</f>
        <v>1992-10-21</v>
      </c>
      <c r="F767" s="4" t="str">
        <f t="shared" si="84"/>
        <v>大专</v>
      </c>
    </row>
    <row r="768" customHeight="1" spans="1:6">
      <c r="A768" s="4">
        <v>766</v>
      </c>
      <c r="B768" s="4" t="str">
        <f>"215220190830084757136793"</f>
        <v>215220190830084757136793</v>
      </c>
      <c r="C768" s="4" t="str">
        <f>"吴海丽"</f>
        <v>吴海丽</v>
      </c>
      <c r="D768" s="4" t="str">
        <f t="shared" si="76"/>
        <v>女</v>
      </c>
      <c r="E768" s="5" t="str">
        <f>"1989-02-16"</f>
        <v>1989-02-16</v>
      </c>
      <c r="F768" s="4" t="str">
        <f t="shared" si="84"/>
        <v>大专</v>
      </c>
    </row>
    <row r="769" customHeight="1" spans="1:6">
      <c r="A769" s="4">
        <v>767</v>
      </c>
      <c r="B769" s="4" t="str">
        <f>"215220190830092804136824"</f>
        <v>215220190830092804136824</v>
      </c>
      <c r="C769" s="4" t="str">
        <f>"陈少芬"</f>
        <v>陈少芬</v>
      </c>
      <c r="D769" s="4" t="str">
        <f t="shared" si="76"/>
        <v>女</v>
      </c>
      <c r="E769" s="5" t="str">
        <f>"1993-05-12"</f>
        <v>1993-05-12</v>
      </c>
      <c r="F769" s="4" t="str">
        <f t="shared" si="84"/>
        <v>大专</v>
      </c>
    </row>
    <row r="770" customHeight="1" spans="1:6">
      <c r="A770" s="4">
        <v>768</v>
      </c>
      <c r="B770" s="4" t="str">
        <f>"215220190830094433136837"</f>
        <v>215220190830094433136837</v>
      </c>
      <c r="C770" s="4" t="str">
        <f>"许引弟"</f>
        <v>许引弟</v>
      </c>
      <c r="D770" s="4" t="str">
        <f t="shared" si="76"/>
        <v>女</v>
      </c>
      <c r="E770" s="5" t="str">
        <f>"1992-08-03"</f>
        <v>1992-08-03</v>
      </c>
      <c r="F770" s="4" t="str">
        <f t="shared" si="84"/>
        <v>大专</v>
      </c>
    </row>
    <row r="771" customHeight="1" spans="1:6">
      <c r="A771" s="4">
        <v>769</v>
      </c>
      <c r="B771" s="4" t="str">
        <f>"215220190830094451136838"</f>
        <v>215220190830094451136838</v>
      </c>
      <c r="C771" s="4" t="str">
        <f>"王有腾"</f>
        <v>王有腾</v>
      </c>
      <c r="D771" s="4" t="str">
        <f>"男"</f>
        <v>男</v>
      </c>
      <c r="E771" s="5" t="str">
        <f>"1992-06-11"</f>
        <v>1992-06-11</v>
      </c>
      <c r="F771" s="4" t="str">
        <f>"本科"</f>
        <v>本科</v>
      </c>
    </row>
    <row r="772" customHeight="1" spans="1:6">
      <c r="A772" s="4">
        <v>770</v>
      </c>
      <c r="B772" s="4" t="str">
        <f>"215220190830101332136865"</f>
        <v>215220190830101332136865</v>
      </c>
      <c r="C772" s="4" t="str">
        <f>"王雪琳"</f>
        <v>王雪琳</v>
      </c>
      <c r="D772" s="4" t="str">
        <f t="shared" ref="D772:D835" si="85">"女"</f>
        <v>女</v>
      </c>
      <c r="E772" s="5" t="str">
        <f>"1987-09-09"</f>
        <v>1987-09-09</v>
      </c>
      <c r="F772" s="4" t="str">
        <f t="shared" ref="F772:F776" si="86">"大专"</f>
        <v>大专</v>
      </c>
    </row>
    <row r="773" customHeight="1" spans="1:6">
      <c r="A773" s="4">
        <v>771</v>
      </c>
      <c r="B773" s="4" t="str">
        <f>"215220190830105835136906"</f>
        <v>215220190830105835136906</v>
      </c>
      <c r="C773" s="4" t="str">
        <f>"黄小红"</f>
        <v>黄小红</v>
      </c>
      <c r="D773" s="4" t="str">
        <f t="shared" si="85"/>
        <v>女</v>
      </c>
      <c r="E773" s="5" t="str">
        <f>"1991-01-23"</f>
        <v>1991-01-23</v>
      </c>
      <c r="F773" s="4" t="str">
        <f>"本科"</f>
        <v>本科</v>
      </c>
    </row>
    <row r="774" customHeight="1" spans="1:6">
      <c r="A774" s="4">
        <v>772</v>
      </c>
      <c r="B774" s="4" t="str">
        <f>"215220190830114952136936"</f>
        <v>215220190830114952136936</v>
      </c>
      <c r="C774" s="4" t="str">
        <f>"王瑜"</f>
        <v>王瑜</v>
      </c>
      <c r="D774" s="4" t="str">
        <f t="shared" si="85"/>
        <v>女</v>
      </c>
      <c r="E774" s="5" t="str">
        <f>"1989-10-21"</f>
        <v>1989-10-21</v>
      </c>
      <c r="F774" s="4" t="str">
        <f t="shared" si="86"/>
        <v>大专</v>
      </c>
    </row>
    <row r="775" customHeight="1" spans="1:6">
      <c r="A775" s="4">
        <v>773</v>
      </c>
      <c r="B775" s="4" t="str">
        <f>"215220190830115125136937"</f>
        <v>215220190830115125136937</v>
      </c>
      <c r="C775" s="4" t="str">
        <f>"符孙梅"</f>
        <v>符孙梅</v>
      </c>
      <c r="D775" s="4" t="str">
        <f t="shared" si="85"/>
        <v>女</v>
      </c>
      <c r="E775" s="5" t="str">
        <f>"1991-04-08"</f>
        <v>1991-04-08</v>
      </c>
      <c r="F775" s="4" t="str">
        <f t="shared" si="86"/>
        <v>大专</v>
      </c>
    </row>
    <row r="776" customHeight="1" spans="1:6">
      <c r="A776" s="4">
        <v>774</v>
      </c>
      <c r="B776" s="4" t="str">
        <f>"215220190830121343136950"</f>
        <v>215220190830121343136950</v>
      </c>
      <c r="C776" s="4" t="str">
        <f>"杨晓嫔"</f>
        <v>杨晓嫔</v>
      </c>
      <c r="D776" s="4" t="str">
        <f t="shared" si="85"/>
        <v>女</v>
      </c>
      <c r="E776" s="5" t="str">
        <f>"1989-12-03"</f>
        <v>1989-12-03</v>
      </c>
      <c r="F776" s="4" t="str">
        <f t="shared" si="86"/>
        <v>大专</v>
      </c>
    </row>
    <row r="777" customHeight="1" spans="1:6">
      <c r="A777" s="4">
        <v>775</v>
      </c>
      <c r="B777" s="4" t="str">
        <f>"215220190830122443136956"</f>
        <v>215220190830122443136956</v>
      </c>
      <c r="C777" s="4" t="str">
        <f>"林香巽"</f>
        <v>林香巽</v>
      </c>
      <c r="D777" s="4" t="str">
        <f t="shared" si="85"/>
        <v>女</v>
      </c>
      <c r="E777" s="5" t="str">
        <f>"1992-02-05"</f>
        <v>1992-02-05</v>
      </c>
      <c r="F777" s="4" t="str">
        <f>"本科"</f>
        <v>本科</v>
      </c>
    </row>
    <row r="778" customHeight="1" spans="1:6">
      <c r="A778" s="4">
        <v>776</v>
      </c>
      <c r="B778" s="4" t="str">
        <f>"215220190830131905136996"</f>
        <v>215220190830131905136996</v>
      </c>
      <c r="C778" s="4" t="str">
        <f>"吴家丽"</f>
        <v>吴家丽</v>
      </c>
      <c r="D778" s="4" t="str">
        <f t="shared" si="85"/>
        <v>女</v>
      </c>
      <c r="E778" s="5" t="str">
        <f>"1991-09-20"</f>
        <v>1991-09-20</v>
      </c>
      <c r="F778" s="4" t="str">
        <f t="shared" ref="F778:F782" si="87">"大专"</f>
        <v>大专</v>
      </c>
    </row>
    <row r="779" customHeight="1" spans="1:6">
      <c r="A779" s="4">
        <v>777</v>
      </c>
      <c r="B779" s="4" t="str">
        <f>"215220190830133253137000"</f>
        <v>215220190830133253137000</v>
      </c>
      <c r="C779" s="4" t="str">
        <f>"王碧瑞"</f>
        <v>王碧瑞</v>
      </c>
      <c r="D779" s="4" t="str">
        <f t="shared" si="85"/>
        <v>女</v>
      </c>
      <c r="E779" s="5" t="str">
        <f>"1989-05-21"</f>
        <v>1989-05-21</v>
      </c>
      <c r="F779" s="4" t="str">
        <f t="shared" si="87"/>
        <v>大专</v>
      </c>
    </row>
    <row r="780" customHeight="1" spans="1:6">
      <c r="A780" s="4">
        <v>778</v>
      </c>
      <c r="B780" s="4" t="str">
        <f>"215220190830141352137024"</f>
        <v>215220190830141352137024</v>
      </c>
      <c r="C780" s="4" t="str">
        <f>"方宗丽"</f>
        <v>方宗丽</v>
      </c>
      <c r="D780" s="4" t="str">
        <f t="shared" si="85"/>
        <v>女</v>
      </c>
      <c r="E780" s="5" t="str">
        <f>"1988-02-14"</f>
        <v>1988-02-14</v>
      </c>
      <c r="F780" s="4" t="str">
        <f t="shared" si="87"/>
        <v>大专</v>
      </c>
    </row>
    <row r="781" customHeight="1" spans="1:6">
      <c r="A781" s="4">
        <v>779</v>
      </c>
      <c r="B781" s="4" t="str">
        <f>"215220190830143050137032"</f>
        <v>215220190830143050137032</v>
      </c>
      <c r="C781" s="4" t="str">
        <f>"韦玉芳"</f>
        <v>韦玉芳</v>
      </c>
      <c r="D781" s="4" t="str">
        <f t="shared" si="85"/>
        <v>女</v>
      </c>
      <c r="E781" s="5" t="str">
        <f>"1990-06-09"</f>
        <v>1990-06-09</v>
      </c>
      <c r="F781" s="4" t="str">
        <f t="shared" si="87"/>
        <v>大专</v>
      </c>
    </row>
    <row r="782" customHeight="1" spans="1:6">
      <c r="A782" s="4">
        <v>780</v>
      </c>
      <c r="B782" s="4" t="str">
        <f>"215220190830151441137058"</f>
        <v>215220190830151441137058</v>
      </c>
      <c r="C782" s="4" t="str">
        <f>"蔡孟丽"</f>
        <v>蔡孟丽</v>
      </c>
      <c r="D782" s="4" t="str">
        <f t="shared" si="85"/>
        <v>女</v>
      </c>
      <c r="E782" s="5" t="str">
        <f>"1997-02-13"</f>
        <v>1997-02-13</v>
      </c>
      <c r="F782" s="4" t="str">
        <f t="shared" si="87"/>
        <v>大专</v>
      </c>
    </row>
    <row r="783" customHeight="1" spans="1:6">
      <c r="A783" s="4">
        <v>781</v>
      </c>
      <c r="B783" s="4" t="str">
        <f>"215220190830154612137081"</f>
        <v>215220190830154612137081</v>
      </c>
      <c r="C783" s="4" t="str">
        <f>"王英"</f>
        <v>王英</v>
      </c>
      <c r="D783" s="4" t="str">
        <f t="shared" si="85"/>
        <v>女</v>
      </c>
      <c r="E783" s="5" t="str">
        <f>"1991-11-09"</f>
        <v>1991-11-09</v>
      </c>
      <c r="F783" s="4" t="str">
        <f>"本科"</f>
        <v>本科</v>
      </c>
    </row>
    <row r="784" customHeight="1" spans="1:6">
      <c r="A784" s="4">
        <v>782</v>
      </c>
      <c r="B784" s="4" t="str">
        <f>"215220190830161204137092"</f>
        <v>215220190830161204137092</v>
      </c>
      <c r="C784" s="4" t="str">
        <f>"陈丽南"</f>
        <v>陈丽南</v>
      </c>
      <c r="D784" s="4" t="str">
        <f t="shared" si="85"/>
        <v>女</v>
      </c>
      <c r="E784" s="5" t="str">
        <f>"1990-10-14"</f>
        <v>1990-10-14</v>
      </c>
      <c r="F784" s="4" t="str">
        <f t="shared" ref="F784:F799" si="88">"大专"</f>
        <v>大专</v>
      </c>
    </row>
    <row r="785" customHeight="1" spans="1:6">
      <c r="A785" s="4">
        <v>783</v>
      </c>
      <c r="B785" s="4" t="str">
        <f>"215220190830165754137133"</f>
        <v>215220190830165754137133</v>
      </c>
      <c r="C785" s="4" t="str">
        <f>"周婧"</f>
        <v>周婧</v>
      </c>
      <c r="D785" s="4" t="str">
        <f t="shared" si="85"/>
        <v>女</v>
      </c>
      <c r="E785" s="5" t="str">
        <f>"1995-08-08"</f>
        <v>1995-08-08</v>
      </c>
      <c r="F785" s="4" t="str">
        <f>"本科"</f>
        <v>本科</v>
      </c>
    </row>
    <row r="786" customHeight="1" spans="1:6">
      <c r="A786" s="4">
        <v>784</v>
      </c>
      <c r="B786" s="4" t="str">
        <f>"215220190830173734137152"</f>
        <v>215220190830173734137152</v>
      </c>
      <c r="C786" s="4" t="str">
        <f>"王红莉"</f>
        <v>王红莉</v>
      </c>
      <c r="D786" s="4" t="str">
        <f t="shared" si="85"/>
        <v>女</v>
      </c>
      <c r="E786" s="5" t="str">
        <f>"1992-10-05"</f>
        <v>1992-10-05</v>
      </c>
      <c r="F786" s="4" t="str">
        <f t="shared" si="88"/>
        <v>大专</v>
      </c>
    </row>
    <row r="787" customHeight="1" spans="1:6">
      <c r="A787" s="4">
        <v>785</v>
      </c>
      <c r="B787" s="4" t="str">
        <f>"215220190830175353137171"</f>
        <v>215220190830175353137171</v>
      </c>
      <c r="C787" s="4" t="str">
        <f>"陈小香"</f>
        <v>陈小香</v>
      </c>
      <c r="D787" s="4" t="str">
        <f t="shared" si="85"/>
        <v>女</v>
      </c>
      <c r="E787" s="5" t="str">
        <f>"1995-01-13"</f>
        <v>1995-01-13</v>
      </c>
      <c r="F787" s="4" t="str">
        <f t="shared" si="88"/>
        <v>大专</v>
      </c>
    </row>
    <row r="788" customHeight="1" spans="1:6">
      <c r="A788" s="4">
        <v>786</v>
      </c>
      <c r="B788" s="4" t="str">
        <f>"215220190830180950137178"</f>
        <v>215220190830180950137178</v>
      </c>
      <c r="C788" s="4" t="str">
        <f>"王南"</f>
        <v>王南</v>
      </c>
      <c r="D788" s="4" t="str">
        <f t="shared" si="85"/>
        <v>女</v>
      </c>
      <c r="E788" s="5" t="str">
        <f>"1987-06-28"</f>
        <v>1987-06-28</v>
      </c>
      <c r="F788" s="4" t="str">
        <f t="shared" si="88"/>
        <v>大专</v>
      </c>
    </row>
    <row r="789" customHeight="1" spans="1:6">
      <c r="A789" s="4">
        <v>787</v>
      </c>
      <c r="B789" s="4" t="str">
        <f>"215220190830185616137204"</f>
        <v>215220190830185616137204</v>
      </c>
      <c r="C789" s="4" t="str">
        <f>"陈海琼"</f>
        <v>陈海琼</v>
      </c>
      <c r="D789" s="4" t="str">
        <f t="shared" si="85"/>
        <v>女</v>
      </c>
      <c r="E789" s="5" t="str">
        <f>"1994-02-10"</f>
        <v>1994-02-10</v>
      </c>
      <c r="F789" s="4" t="str">
        <f t="shared" si="88"/>
        <v>大专</v>
      </c>
    </row>
    <row r="790" customHeight="1" spans="1:6">
      <c r="A790" s="4">
        <v>788</v>
      </c>
      <c r="B790" s="4" t="str">
        <f>"215220190830191841137216"</f>
        <v>215220190830191841137216</v>
      </c>
      <c r="C790" s="4" t="str">
        <f>"陈月"</f>
        <v>陈月</v>
      </c>
      <c r="D790" s="4" t="str">
        <f t="shared" si="85"/>
        <v>女</v>
      </c>
      <c r="E790" s="5" t="str">
        <f>"1994-12-05"</f>
        <v>1994-12-05</v>
      </c>
      <c r="F790" s="4" t="str">
        <f t="shared" si="88"/>
        <v>大专</v>
      </c>
    </row>
    <row r="791" customHeight="1" spans="1:6">
      <c r="A791" s="4">
        <v>789</v>
      </c>
      <c r="B791" s="4" t="str">
        <f>"215220190830193354137222"</f>
        <v>215220190830193354137222</v>
      </c>
      <c r="C791" s="4" t="str">
        <f>"李娜"</f>
        <v>李娜</v>
      </c>
      <c r="D791" s="4" t="str">
        <f t="shared" si="85"/>
        <v>女</v>
      </c>
      <c r="E791" s="5" t="str">
        <f>"1989-05-14"</f>
        <v>1989-05-14</v>
      </c>
      <c r="F791" s="4" t="str">
        <f t="shared" si="88"/>
        <v>大专</v>
      </c>
    </row>
    <row r="792" customHeight="1" spans="1:6">
      <c r="A792" s="4">
        <v>790</v>
      </c>
      <c r="B792" s="4" t="str">
        <f>"215220190830200246137235"</f>
        <v>215220190830200246137235</v>
      </c>
      <c r="C792" s="4" t="str">
        <f>"羊秋桃"</f>
        <v>羊秋桃</v>
      </c>
      <c r="D792" s="4" t="str">
        <f t="shared" si="85"/>
        <v>女</v>
      </c>
      <c r="E792" s="5" t="str">
        <f>"1993-08-02"</f>
        <v>1993-08-02</v>
      </c>
      <c r="F792" s="4" t="str">
        <f t="shared" si="88"/>
        <v>大专</v>
      </c>
    </row>
    <row r="793" customHeight="1" spans="1:6">
      <c r="A793" s="4">
        <v>791</v>
      </c>
      <c r="B793" s="4" t="str">
        <f>"215220190830200547137239"</f>
        <v>215220190830200547137239</v>
      </c>
      <c r="C793" s="4" t="str">
        <f>"赖兰珍"</f>
        <v>赖兰珍</v>
      </c>
      <c r="D793" s="4" t="str">
        <f t="shared" si="85"/>
        <v>女</v>
      </c>
      <c r="E793" s="5" t="str">
        <f>"1994-10-07"</f>
        <v>1994-10-07</v>
      </c>
      <c r="F793" s="4" t="str">
        <f t="shared" si="88"/>
        <v>大专</v>
      </c>
    </row>
    <row r="794" customHeight="1" spans="1:6">
      <c r="A794" s="4">
        <v>792</v>
      </c>
      <c r="B794" s="4" t="str">
        <f>"215220190830201533137247"</f>
        <v>215220190830201533137247</v>
      </c>
      <c r="C794" s="4" t="str">
        <f>"王莉灵"</f>
        <v>王莉灵</v>
      </c>
      <c r="D794" s="4" t="str">
        <f t="shared" si="85"/>
        <v>女</v>
      </c>
      <c r="E794" s="5" t="str">
        <f>"1988-06-10"</f>
        <v>1988-06-10</v>
      </c>
      <c r="F794" s="4" t="str">
        <f t="shared" si="88"/>
        <v>大专</v>
      </c>
    </row>
    <row r="795" customHeight="1" spans="1:6">
      <c r="A795" s="4">
        <v>793</v>
      </c>
      <c r="B795" s="4" t="str">
        <f>"215220190830201630137249"</f>
        <v>215220190830201630137249</v>
      </c>
      <c r="C795" s="4" t="str">
        <f>"潘奕亦"</f>
        <v>潘奕亦</v>
      </c>
      <c r="D795" s="4" t="str">
        <f t="shared" si="85"/>
        <v>女</v>
      </c>
      <c r="E795" s="5" t="str">
        <f>"1996-10-28"</f>
        <v>1996-10-28</v>
      </c>
      <c r="F795" s="4" t="str">
        <f t="shared" si="88"/>
        <v>大专</v>
      </c>
    </row>
    <row r="796" customHeight="1" spans="1:6">
      <c r="A796" s="4">
        <v>794</v>
      </c>
      <c r="B796" s="4" t="str">
        <f>"215220190830202614137256"</f>
        <v>215220190830202614137256</v>
      </c>
      <c r="C796" s="4" t="str">
        <f>"肖海灵"</f>
        <v>肖海灵</v>
      </c>
      <c r="D796" s="4" t="str">
        <f t="shared" si="85"/>
        <v>女</v>
      </c>
      <c r="E796" s="5" t="str">
        <f>"1990-05-27"</f>
        <v>1990-05-27</v>
      </c>
      <c r="F796" s="4" t="str">
        <f t="shared" si="88"/>
        <v>大专</v>
      </c>
    </row>
    <row r="797" customHeight="1" spans="1:6">
      <c r="A797" s="4">
        <v>795</v>
      </c>
      <c r="B797" s="4" t="str">
        <f>"215220190830204137137266"</f>
        <v>215220190830204137137266</v>
      </c>
      <c r="C797" s="4" t="str">
        <f>"符少丽"</f>
        <v>符少丽</v>
      </c>
      <c r="D797" s="4" t="str">
        <f t="shared" si="85"/>
        <v>女</v>
      </c>
      <c r="E797" s="5" t="str">
        <f>"1986-05-14"</f>
        <v>1986-05-14</v>
      </c>
      <c r="F797" s="4" t="str">
        <f t="shared" si="88"/>
        <v>大专</v>
      </c>
    </row>
    <row r="798" customHeight="1" spans="1:6">
      <c r="A798" s="4">
        <v>796</v>
      </c>
      <c r="B798" s="4" t="str">
        <f>"215220190830213044137300"</f>
        <v>215220190830213044137300</v>
      </c>
      <c r="C798" s="4" t="str">
        <f>"陈东玲"</f>
        <v>陈东玲</v>
      </c>
      <c r="D798" s="4" t="str">
        <f t="shared" si="85"/>
        <v>女</v>
      </c>
      <c r="E798" s="5" t="str">
        <f>"1993-05-20"</f>
        <v>1993-05-20</v>
      </c>
      <c r="F798" s="4" t="str">
        <f t="shared" si="88"/>
        <v>大专</v>
      </c>
    </row>
    <row r="799" customHeight="1" spans="1:6">
      <c r="A799" s="4">
        <v>797</v>
      </c>
      <c r="B799" s="4" t="str">
        <f>"215220190830213044137301"</f>
        <v>215220190830213044137301</v>
      </c>
      <c r="C799" s="4" t="str">
        <f>"邵小勤"</f>
        <v>邵小勤</v>
      </c>
      <c r="D799" s="4" t="str">
        <f t="shared" si="85"/>
        <v>女</v>
      </c>
      <c r="E799" s="5" t="str">
        <f>"1990-04-12"</f>
        <v>1990-04-12</v>
      </c>
      <c r="F799" s="4" t="str">
        <f t="shared" si="88"/>
        <v>大专</v>
      </c>
    </row>
    <row r="800" customHeight="1" spans="1:6">
      <c r="A800" s="4">
        <v>798</v>
      </c>
      <c r="B800" s="4" t="str">
        <f>"215220190830215637137314"</f>
        <v>215220190830215637137314</v>
      </c>
      <c r="C800" s="4" t="str">
        <f>"洪春娃"</f>
        <v>洪春娃</v>
      </c>
      <c r="D800" s="4" t="str">
        <f t="shared" si="85"/>
        <v>女</v>
      </c>
      <c r="E800" s="5" t="str">
        <f>"1993-03-12"</f>
        <v>1993-03-12</v>
      </c>
      <c r="F800" s="4" t="str">
        <f>"本科"</f>
        <v>本科</v>
      </c>
    </row>
    <row r="801" customHeight="1" spans="1:6">
      <c r="A801" s="4">
        <v>799</v>
      </c>
      <c r="B801" s="4" t="str">
        <f>"215220190830222404137327"</f>
        <v>215220190830222404137327</v>
      </c>
      <c r="C801" s="4" t="str">
        <f>"邓彩霞"</f>
        <v>邓彩霞</v>
      </c>
      <c r="D801" s="4" t="str">
        <f t="shared" si="85"/>
        <v>女</v>
      </c>
      <c r="E801" s="5" t="str">
        <f>"1987-05-02"</f>
        <v>1987-05-02</v>
      </c>
      <c r="F801" s="4" t="str">
        <f t="shared" ref="F801:F806" si="89">"大专"</f>
        <v>大专</v>
      </c>
    </row>
    <row r="802" customHeight="1" spans="1:6">
      <c r="A802" s="4">
        <v>800</v>
      </c>
      <c r="B802" s="4" t="str">
        <f>"215220190830225717137336"</f>
        <v>215220190830225717137336</v>
      </c>
      <c r="C802" s="4" t="str">
        <f>"林洁"</f>
        <v>林洁</v>
      </c>
      <c r="D802" s="4" t="str">
        <f t="shared" si="85"/>
        <v>女</v>
      </c>
      <c r="E802" s="5" t="str">
        <f>"1995-01-05"</f>
        <v>1995-01-05</v>
      </c>
      <c r="F802" s="4" t="str">
        <f t="shared" si="89"/>
        <v>大专</v>
      </c>
    </row>
    <row r="803" customHeight="1" spans="1:6">
      <c r="A803" s="4">
        <v>801</v>
      </c>
      <c r="B803" s="4" t="str">
        <f>"215220190830230453137338"</f>
        <v>215220190830230453137338</v>
      </c>
      <c r="C803" s="4" t="str">
        <f>"王玉佩"</f>
        <v>王玉佩</v>
      </c>
      <c r="D803" s="4" t="str">
        <f t="shared" si="85"/>
        <v>女</v>
      </c>
      <c r="E803" s="5" t="str">
        <f>"1995-12-25"</f>
        <v>1995-12-25</v>
      </c>
      <c r="F803" s="4" t="str">
        <f t="shared" si="89"/>
        <v>大专</v>
      </c>
    </row>
    <row r="804" customHeight="1" spans="1:6">
      <c r="A804" s="4">
        <v>802</v>
      </c>
      <c r="B804" s="4" t="str">
        <f>"215220190830230942137340"</f>
        <v>215220190830230942137340</v>
      </c>
      <c r="C804" s="4" t="str">
        <f>"王盈"</f>
        <v>王盈</v>
      </c>
      <c r="D804" s="4" t="str">
        <f t="shared" si="85"/>
        <v>女</v>
      </c>
      <c r="E804" s="5" t="str">
        <f>"1990-03-16"</f>
        <v>1990-03-16</v>
      </c>
      <c r="F804" s="4" t="str">
        <f t="shared" si="89"/>
        <v>大专</v>
      </c>
    </row>
    <row r="805" customHeight="1" spans="1:6">
      <c r="A805" s="4">
        <v>803</v>
      </c>
      <c r="B805" s="4" t="str">
        <f>"215220190831080241137362"</f>
        <v>215220190831080241137362</v>
      </c>
      <c r="C805" s="4" t="str">
        <f>"陈凤妹"</f>
        <v>陈凤妹</v>
      </c>
      <c r="D805" s="4" t="str">
        <f t="shared" si="85"/>
        <v>女</v>
      </c>
      <c r="E805" s="5" t="str">
        <f>"1995-09-15"</f>
        <v>1995-09-15</v>
      </c>
      <c r="F805" s="4" t="str">
        <f t="shared" si="89"/>
        <v>大专</v>
      </c>
    </row>
    <row r="806" customHeight="1" spans="1:6">
      <c r="A806" s="4">
        <v>804</v>
      </c>
      <c r="B806" s="4" t="str">
        <f>"215220190831083434137375"</f>
        <v>215220190831083434137375</v>
      </c>
      <c r="C806" s="4" t="str">
        <f>"吴亚芬"</f>
        <v>吴亚芬</v>
      </c>
      <c r="D806" s="4" t="str">
        <f t="shared" si="85"/>
        <v>女</v>
      </c>
      <c r="E806" s="5" t="str">
        <f>"1990-02-05"</f>
        <v>1990-02-05</v>
      </c>
      <c r="F806" s="4" t="str">
        <f t="shared" si="89"/>
        <v>大专</v>
      </c>
    </row>
    <row r="807" customHeight="1" spans="1:6">
      <c r="A807" s="4">
        <v>805</v>
      </c>
      <c r="B807" s="4" t="str">
        <f>"215220190831095611137676"</f>
        <v>215220190831095611137676</v>
      </c>
      <c r="C807" s="4" t="str">
        <f>"王玉娜"</f>
        <v>王玉娜</v>
      </c>
      <c r="D807" s="4" t="str">
        <f t="shared" si="85"/>
        <v>女</v>
      </c>
      <c r="E807" s="5" t="str">
        <f>"1994-06-03"</f>
        <v>1994-06-03</v>
      </c>
      <c r="F807" s="4" t="str">
        <f>"本科"</f>
        <v>本科</v>
      </c>
    </row>
    <row r="808" customHeight="1" spans="1:6">
      <c r="A808" s="4">
        <v>806</v>
      </c>
      <c r="B808" s="4" t="str">
        <f>"215220190831102954137787"</f>
        <v>215220190831102954137787</v>
      </c>
      <c r="C808" s="4" t="str">
        <f>"陈静淑"</f>
        <v>陈静淑</v>
      </c>
      <c r="D808" s="4" t="str">
        <f t="shared" si="85"/>
        <v>女</v>
      </c>
      <c r="E808" s="5" t="str">
        <f>"1992-06-12"</f>
        <v>1992-06-12</v>
      </c>
      <c r="F808" s="4" t="str">
        <f t="shared" ref="F808:F810" si="90">"大专"</f>
        <v>大专</v>
      </c>
    </row>
    <row r="809" customHeight="1" spans="1:6">
      <c r="A809" s="4">
        <v>807</v>
      </c>
      <c r="B809" s="4" t="str">
        <f>"215220190831103718137804"</f>
        <v>215220190831103718137804</v>
      </c>
      <c r="C809" s="4" t="str">
        <f>"符诗雅"</f>
        <v>符诗雅</v>
      </c>
      <c r="D809" s="4" t="str">
        <f t="shared" si="85"/>
        <v>女</v>
      </c>
      <c r="E809" s="5" t="str">
        <f>"1993-09-23"</f>
        <v>1993-09-23</v>
      </c>
      <c r="F809" s="4" t="str">
        <f t="shared" si="90"/>
        <v>大专</v>
      </c>
    </row>
    <row r="810" customHeight="1" spans="1:6">
      <c r="A810" s="4">
        <v>808</v>
      </c>
      <c r="B810" s="4" t="str">
        <f>"215220190831114632137942"</f>
        <v>215220190831114632137942</v>
      </c>
      <c r="C810" s="4" t="str">
        <f>"韦丽果"</f>
        <v>韦丽果</v>
      </c>
      <c r="D810" s="4" t="str">
        <f t="shared" si="85"/>
        <v>女</v>
      </c>
      <c r="E810" s="5" t="str">
        <f>"1991-09-02"</f>
        <v>1991-09-02</v>
      </c>
      <c r="F810" s="4" t="str">
        <f t="shared" si="90"/>
        <v>大专</v>
      </c>
    </row>
    <row r="811" customHeight="1" spans="1:6">
      <c r="A811" s="4">
        <v>809</v>
      </c>
      <c r="B811" s="4" t="str">
        <f>"215220190831131222138095"</f>
        <v>215220190831131222138095</v>
      </c>
      <c r="C811" s="4" t="str">
        <f>"刘紫姗"</f>
        <v>刘紫姗</v>
      </c>
      <c r="D811" s="4" t="str">
        <f t="shared" si="85"/>
        <v>女</v>
      </c>
      <c r="E811" s="5" t="str">
        <f>"1996-04-17"</f>
        <v>1996-04-17</v>
      </c>
      <c r="F811" s="4" t="str">
        <f>"本科"</f>
        <v>本科</v>
      </c>
    </row>
    <row r="812" customHeight="1" spans="1:6">
      <c r="A812" s="4">
        <v>810</v>
      </c>
      <c r="B812" s="4" t="str">
        <f>"215220190831133204138131"</f>
        <v>215220190831133204138131</v>
      </c>
      <c r="C812" s="4" t="str">
        <f>"王美玲"</f>
        <v>王美玲</v>
      </c>
      <c r="D812" s="4" t="str">
        <f t="shared" si="85"/>
        <v>女</v>
      </c>
      <c r="E812" s="5" t="str">
        <f>"1993-09-26"</f>
        <v>1993-09-26</v>
      </c>
      <c r="F812" s="4" t="str">
        <f t="shared" ref="F812:F835" si="91">"大专"</f>
        <v>大专</v>
      </c>
    </row>
    <row r="813" customHeight="1" spans="1:6">
      <c r="A813" s="4">
        <v>811</v>
      </c>
      <c r="B813" s="4" t="str">
        <f>"215220190831134018138144"</f>
        <v>215220190831134018138144</v>
      </c>
      <c r="C813" s="4" t="str">
        <f>"罗祥始"</f>
        <v>罗祥始</v>
      </c>
      <c r="D813" s="4" t="str">
        <f t="shared" si="85"/>
        <v>女</v>
      </c>
      <c r="E813" s="5" t="str">
        <f>"1995-04-03"</f>
        <v>1995-04-03</v>
      </c>
      <c r="F813" s="4" t="str">
        <f t="shared" si="91"/>
        <v>大专</v>
      </c>
    </row>
    <row r="814" customHeight="1" spans="1:6">
      <c r="A814" s="4">
        <v>812</v>
      </c>
      <c r="B814" s="4" t="str">
        <f>"215220190831134304138151"</f>
        <v>215220190831134304138151</v>
      </c>
      <c r="C814" s="4" t="str">
        <f>"许慧思"</f>
        <v>许慧思</v>
      </c>
      <c r="D814" s="4" t="str">
        <f t="shared" si="85"/>
        <v>女</v>
      </c>
      <c r="E814" s="5" t="str">
        <f>"1994-04-23"</f>
        <v>1994-04-23</v>
      </c>
      <c r="F814" s="4" t="str">
        <f t="shared" si="91"/>
        <v>大专</v>
      </c>
    </row>
    <row r="815" customHeight="1" spans="1:6">
      <c r="A815" s="4">
        <v>813</v>
      </c>
      <c r="B815" s="4" t="str">
        <f>"215220190831141508138200"</f>
        <v>215220190831141508138200</v>
      </c>
      <c r="C815" s="4" t="str">
        <f>"陈婆德"</f>
        <v>陈婆德</v>
      </c>
      <c r="D815" s="4" t="str">
        <f t="shared" si="85"/>
        <v>女</v>
      </c>
      <c r="E815" s="5" t="str">
        <f>"1990-05-06"</f>
        <v>1990-05-06</v>
      </c>
      <c r="F815" s="4" t="str">
        <f t="shared" si="91"/>
        <v>大专</v>
      </c>
    </row>
    <row r="816" customHeight="1" spans="1:6">
      <c r="A816" s="4">
        <v>814</v>
      </c>
      <c r="B816" s="4" t="str">
        <f>"215220190831142153138206"</f>
        <v>215220190831142153138206</v>
      </c>
      <c r="C816" s="4" t="str">
        <f>"周冬梅"</f>
        <v>周冬梅</v>
      </c>
      <c r="D816" s="4" t="str">
        <f t="shared" si="85"/>
        <v>女</v>
      </c>
      <c r="E816" s="5" t="str">
        <f>"1984-08-04"</f>
        <v>1984-08-04</v>
      </c>
      <c r="F816" s="4" t="str">
        <f t="shared" si="91"/>
        <v>大专</v>
      </c>
    </row>
    <row r="817" customHeight="1" spans="1:6">
      <c r="A817" s="4">
        <v>815</v>
      </c>
      <c r="B817" s="4" t="str">
        <f>"215220190831173611138481"</f>
        <v>215220190831173611138481</v>
      </c>
      <c r="C817" s="4" t="str">
        <f>"周芳娇"</f>
        <v>周芳娇</v>
      </c>
      <c r="D817" s="4" t="str">
        <f t="shared" si="85"/>
        <v>女</v>
      </c>
      <c r="E817" s="5" t="str">
        <f>"1994-10-18"</f>
        <v>1994-10-18</v>
      </c>
      <c r="F817" s="4" t="str">
        <f t="shared" si="91"/>
        <v>大专</v>
      </c>
    </row>
    <row r="818" customHeight="1" spans="1:6">
      <c r="A818" s="4">
        <v>816</v>
      </c>
      <c r="B818" s="4" t="str">
        <f>"215220190831182953138533"</f>
        <v>215220190831182953138533</v>
      </c>
      <c r="C818" s="4" t="str">
        <f>"林娇丽"</f>
        <v>林娇丽</v>
      </c>
      <c r="D818" s="4" t="str">
        <f t="shared" si="85"/>
        <v>女</v>
      </c>
      <c r="E818" s="5" t="str">
        <f>"1991-12-22"</f>
        <v>1991-12-22</v>
      </c>
      <c r="F818" s="4" t="str">
        <f t="shared" si="91"/>
        <v>大专</v>
      </c>
    </row>
    <row r="819" customHeight="1" spans="1:6">
      <c r="A819" s="4">
        <v>817</v>
      </c>
      <c r="B819" s="4" t="str">
        <f>"215220190831185633138558"</f>
        <v>215220190831185633138558</v>
      </c>
      <c r="C819" s="4" t="str">
        <f>"蔡笃敏"</f>
        <v>蔡笃敏</v>
      </c>
      <c r="D819" s="4" t="str">
        <f t="shared" si="85"/>
        <v>女</v>
      </c>
      <c r="E819" s="5" t="str">
        <f>"1986-05-20"</f>
        <v>1986-05-20</v>
      </c>
      <c r="F819" s="4" t="str">
        <f t="shared" si="91"/>
        <v>大专</v>
      </c>
    </row>
    <row r="820" customHeight="1" spans="1:6">
      <c r="A820" s="4">
        <v>818</v>
      </c>
      <c r="B820" s="4" t="str">
        <f>"215220190831191228138575"</f>
        <v>215220190831191228138575</v>
      </c>
      <c r="C820" s="4" t="str">
        <f>"张海波"</f>
        <v>张海波</v>
      </c>
      <c r="D820" s="4" t="str">
        <f t="shared" si="85"/>
        <v>女</v>
      </c>
      <c r="E820" s="5" t="str">
        <f>"1989-04-02"</f>
        <v>1989-04-02</v>
      </c>
      <c r="F820" s="4" t="str">
        <f t="shared" si="91"/>
        <v>大专</v>
      </c>
    </row>
    <row r="821" customHeight="1" spans="1:6">
      <c r="A821" s="4">
        <v>819</v>
      </c>
      <c r="B821" s="4" t="str">
        <f>"215220190831194316138611"</f>
        <v>215220190831194316138611</v>
      </c>
      <c r="C821" s="4" t="str">
        <f>"岑书月"</f>
        <v>岑书月</v>
      </c>
      <c r="D821" s="4" t="str">
        <f t="shared" si="85"/>
        <v>女</v>
      </c>
      <c r="E821" s="5" t="str">
        <f>"1997-11-11"</f>
        <v>1997-11-11</v>
      </c>
      <c r="F821" s="4" t="str">
        <f t="shared" si="91"/>
        <v>大专</v>
      </c>
    </row>
    <row r="822" customHeight="1" spans="1:6">
      <c r="A822" s="4">
        <v>820</v>
      </c>
      <c r="B822" s="4" t="str">
        <f>"215220190831194425138615"</f>
        <v>215220190831194425138615</v>
      </c>
      <c r="C822" s="4" t="str">
        <f>"洪杨"</f>
        <v>洪杨</v>
      </c>
      <c r="D822" s="4" t="str">
        <f t="shared" si="85"/>
        <v>女</v>
      </c>
      <c r="E822" s="5" t="str">
        <f>"1995-12-18"</f>
        <v>1995-12-18</v>
      </c>
      <c r="F822" s="4" t="str">
        <f t="shared" si="91"/>
        <v>大专</v>
      </c>
    </row>
    <row r="823" customHeight="1" spans="1:6">
      <c r="A823" s="4">
        <v>821</v>
      </c>
      <c r="B823" s="4" t="str">
        <f>"215220190831204737138695"</f>
        <v>215220190831204737138695</v>
      </c>
      <c r="C823" s="4" t="str">
        <f>"吴华恋"</f>
        <v>吴华恋</v>
      </c>
      <c r="D823" s="4" t="str">
        <f t="shared" si="85"/>
        <v>女</v>
      </c>
      <c r="E823" s="5" t="str">
        <f>"1997-02-01"</f>
        <v>1997-02-01</v>
      </c>
      <c r="F823" s="4" t="str">
        <f t="shared" si="91"/>
        <v>大专</v>
      </c>
    </row>
    <row r="824" customHeight="1" spans="1:6">
      <c r="A824" s="4">
        <v>822</v>
      </c>
      <c r="B824" s="4" t="str">
        <f>"215220190831205252138704"</f>
        <v>215220190831205252138704</v>
      </c>
      <c r="C824" s="4" t="str">
        <f>"郑秋喻"</f>
        <v>郑秋喻</v>
      </c>
      <c r="D824" s="4" t="str">
        <f t="shared" si="85"/>
        <v>女</v>
      </c>
      <c r="E824" s="5" t="str">
        <f>"1993-11-28"</f>
        <v>1993-11-28</v>
      </c>
      <c r="F824" s="4" t="str">
        <f t="shared" si="91"/>
        <v>大专</v>
      </c>
    </row>
    <row r="825" customHeight="1" spans="1:6">
      <c r="A825" s="4">
        <v>823</v>
      </c>
      <c r="B825" s="4" t="str">
        <f>"215220190831211101138739"</f>
        <v>215220190831211101138739</v>
      </c>
      <c r="C825" s="4" t="str">
        <f>"陈石彩"</f>
        <v>陈石彩</v>
      </c>
      <c r="D825" s="4" t="str">
        <f t="shared" si="85"/>
        <v>女</v>
      </c>
      <c r="E825" s="5" t="str">
        <f>"1994-10-12"</f>
        <v>1994-10-12</v>
      </c>
      <c r="F825" s="4" t="str">
        <f t="shared" si="91"/>
        <v>大专</v>
      </c>
    </row>
    <row r="826" customHeight="1" spans="1:6">
      <c r="A826" s="4">
        <v>824</v>
      </c>
      <c r="B826" s="4" t="str">
        <f>"215220190831222514138852"</f>
        <v>215220190831222514138852</v>
      </c>
      <c r="C826" s="4" t="str">
        <f>"吴小河"</f>
        <v>吴小河</v>
      </c>
      <c r="D826" s="4" t="str">
        <f t="shared" si="85"/>
        <v>女</v>
      </c>
      <c r="E826" s="5" t="str">
        <f>"1999-03-04"</f>
        <v>1999-03-04</v>
      </c>
      <c r="F826" s="4" t="str">
        <f t="shared" si="91"/>
        <v>大专</v>
      </c>
    </row>
    <row r="827" customHeight="1" spans="1:6">
      <c r="A827" s="4">
        <v>825</v>
      </c>
      <c r="B827" s="4" t="str">
        <f>"215220190831223632138868"</f>
        <v>215220190831223632138868</v>
      </c>
      <c r="C827" s="4" t="str">
        <f>"符盈盈"</f>
        <v>符盈盈</v>
      </c>
      <c r="D827" s="4" t="str">
        <f t="shared" si="85"/>
        <v>女</v>
      </c>
      <c r="E827" s="5" t="str">
        <f>"1991-01-18"</f>
        <v>1991-01-18</v>
      </c>
      <c r="F827" s="4" t="str">
        <f t="shared" si="91"/>
        <v>大专</v>
      </c>
    </row>
    <row r="828" customHeight="1" spans="1:6">
      <c r="A828" s="4">
        <v>826</v>
      </c>
      <c r="B828" s="4" t="str">
        <f>"215220190831224138138874"</f>
        <v>215220190831224138138874</v>
      </c>
      <c r="C828" s="4" t="str">
        <f>"赖玉利"</f>
        <v>赖玉利</v>
      </c>
      <c r="D828" s="4" t="str">
        <f t="shared" si="85"/>
        <v>女</v>
      </c>
      <c r="E828" s="5" t="str">
        <f>"1987-04-19"</f>
        <v>1987-04-19</v>
      </c>
      <c r="F828" s="4" t="str">
        <f t="shared" si="91"/>
        <v>大专</v>
      </c>
    </row>
    <row r="829" customHeight="1" spans="1:6">
      <c r="A829" s="4">
        <v>827</v>
      </c>
      <c r="B829" s="4" t="str">
        <f>"215220190831225223138882"</f>
        <v>215220190831225223138882</v>
      </c>
      <c r="C829" s="4" t="str">
        <f>"张玉红"</f>
        <v>张玉红</v>
      </c>
      <c r="D829" s="4" t="str">
        <f t="shared" si="85"/>
        <v>女</v>
      </c>
      <c r="E829" s="5" t="str">
        <f>"1984-05-03"</f>
        <v>1984-05-03</v>
      </c>
      <c r="F829" s="4" t="str">
        <f t="shared" si="91"/>
        <v>大专</v>
      </c>
    </row>
    <row r="830" customHeight="1" spans="1:6">
      <c r="A830" s="4">
        <v>828</v>
      </c>
      <c r="B830" s="4" t="str">
        <f>"215220190831230802138898"</f>
        <v>215220190831230802138898</v>
      </c>
      <c r="C830" s="4" t="str">
        <f>"钟丹娜"</f>
        <v>钟丹娜</v>
      </c>
      <c r="D830" s="4" t="str">
        <f t="shared" si="85"/>
        <v>女</v>
      </c>
      <c r="E830" s="5" t="str">
        <f>"1994-07-28"</f>
        <v>1994-07-28</v>
      </c>
      <c r="F830" s="4" t="str">
        <f t="shared" si="91"/>
        <v>大专</v>
      </c>
    </row>
    <row r="831" customHeight="1" spans="1:6">
      <c r="A831" s="4">
        <v>829</v>
      </c>
      <c r="B831" s="4" t="str">
        <f>"215220190831231539138904"</f>
        <v>215220190831231539138904</v>
      </c>
      <c r="C831" s="4" t="str">
        <f>"符妹珠"</f>
        <v>符妹珠</v>
      </c>
      <c r="D831" s="4" t="str">
        <f t="shared" si="85"/>
        <v>女</v>
      </c>
      <c r="E831" s="5" t="str">
        <f>"1996-11-07"</f>
        <v>1996-11-07</v>
      </c>
      <c r="F831" s="4" t="str">
        <f t="shared" si="91"/>
        <v>大专</v>
      </c>
    </row>
    <row r="832" customHeight="1" spans="1:6">
      <c r="A832" s="4">
        <v>830</v>
      </c>
      <c r="B832" s="4" t="str">
        <f>"215220190831234042138915"</f>
        <v>215220190831234042138915</v>
      </c>
      <c r="C832" s="4" t="str">
        <f>"刘金"</f>
        <v>刘金</v>
      </c>
      <c r="D832" s="4" t="str">
        <f t="shared" si="85"/>
        <v>女</v>
      </c>
      <c r="E832" s="5" t="str">
        <f>"1993-05-20"</f>
        <v>1993-05-20</v>
      </c>
      <c r="F832" s="4" t="str">
        <f t="shared" si="91"/>
        <v>大专</v>
      </c>
    </row>
    <row r="833" customHeight="1" spans="1:6">
      <c r="A833" s="4">
        <v>831</v>
      </c>
      <c r="B833" s="4" t="str">
        <f>"215220190901001417138923"</f>
        <v>215220190901001417138923</v>
      </c>
      <c r="C833" s="4" t="str">
        <f>"陈小玥"</f>
        <v>陈小玥</v>
      </c>
      <c r="D833" s="4" t="str">
        <f t="shared" si="85"/>
        <v>女</v>
      </c>
      <c r="E833" s="5" t="str">
        <f>"1990-09-22"</f>
        <v>1990-09-22</v>
      </c>
      <c r="F833" s="4" t="str">
        <f t="shared" si="91"/>
        <v>大专</v>
      </c>
    </row>
    <row r="834" customHeight="1" spans="1:6">
      <c r="A834" s="4">
        <v>832</v>
      </c>
      <c r="B834" s="4" t="str">
        <f>"215220190901003851138928"</f>
        <v>215220190901003851138928</v>
      </c>
      <c r="C834" s="4" t="str">
        <f>"何艳"</f>
        <v>何艳</v>
      </c>
      <c r="D834" s="4" t="str">
        <f t="shared" si="85"/>
        <v>女</v>
      </c>
      <c r="E834" s="5" t="str">
        <f>"1995-12-07"</f>
        <v>1995-12-07</v>
      </c>
      <c r="F834" s="4" t="str">
        <f t="shared" si="91"/>
        <v>大专</v>
      </c>
    </row>
    <row r="835" customHeight="1" spans="1:6">
      <c r="A835" s="4">
        <v>833</v>
      </c>
      <c r="B835" s="4" t="str">
        <f>"215220190901081317138981"</f>
        <v>215220190901081317138981</v>
      </c>
      <c r="C835" s="4" t="str">
        <f>"沈小惠"</f>
        <v>沈小惠</v>
      </c>
      <c r="D835" s="4" t="str">
        <f t="shared" si="85"/>
        <v>女</v>
      </c>
      <c r="E835" s="5" t="str">
        <f>"1996-05-08"</f>
        <v>1996-05-08</v>
      </c>
      <c r="F835" s="4" t="str">
        <f t="shared" si="91"/>
        <v>大专</v>
      </c>
    </row>
    <row r="836" customHeight="1" spans="1:6">
      <c r="A836" s="4">
        <v>834</v>
      </c>
      <c r="B836" s="4" t="str">
        <f>"215220190901084400139004"</f>
        <v>215220190901084400139004</v>
      </c>
      <c r="C836" s="4" t="str">
        <f>"黄丽娜"</f>
        <v>黄丽娜</v>
      </c>
      <c r="D836" s="4" t="str">
        <f t="shared" ref="D836:D877" si="92">"女"</f>
        <v>女</v>
      </c>
      <c r="E836" s="5" t="str">
        <f>"1988-06-10"</f>
        <v>1988-06-10</v>
      </c>
      <c r="F836" s="4" t="str">
        <f t="shared" ref="F836:F840" si="93">"本科"</f>
        <v>本科</v>
      </c>
    </row>
    <row r="837" customHeight="1" spans="1:6">
      <c r="A837" s="4">
        <v>835</v>
      </c>
      <c r="B837" s="4" t="str">
        <f>"215220190901084522139006"</f>
        <v>215220190901084522139006</v>
      </c>
      <c r="C837" s="4" t="str">
        <f>"杨憬妃"</f>
        <v>杨憬妃</v>
      </c>
      <c r="D837" s="4" t="str">
        <f t="shared" si="92"/>
        <v>女</v>
      </c>
      <c r="E837" s="5" t="str">
        <f>"1988-10-14"</f>
        <v>1988-10-14</v>
      </c>
      <c r="F837" s="4" t="str">
        <f t="shared" ref="F837:F845" si="94">"大专"</f>
        <v>大专</v>
      </c>
    </row>
    <row r="838" customHeight="1" spans="1:6">
      <c r="A838" s="4">
        <v>836</v>
      </c>
      <c r="B838" s="4" t="str">
        <f>"215220190901101213139123"</f>
        <v>215220190901101213139123</v>
      </c>
      <c r="C838" s="4" t="str">
        <f>"谢秋桂"</f>
        <v>谢秋桂</v>
      </c>
      <c r="D838" s="4" t="str">
        <f t="shared" si="92"/>
        <v>女</v>
      </c>
      <c r="E838" s="5" t="str">
        <f>"1990-08-30"</f>
        <v>1990-08-30</v>
      </c>
      <c r="F838" s="4" t="str">
        <f t="shared" si="94"/>
        <v>大专</v>
      </c>
    </row>
    <row r="839" customHeight="1" spans="1:6">
      <c r="A839" s="4">
        <v>837</v>
      </c>
      <c r="B839" s="4" t="str">
        <f>"215220190901111451139204"</f>
        <v>215220190901111451139204</v>
      </c>
      <c r="C839" s="4" t="str">
        <f>"黄金玲"</f>
        <v>黄金玲</v>
      </c>
      <c r="D839" s="4" t="str">
        <f t="shared" si="92"/>
        <v>女</v>
      </c>
      <c r="E839" s="5" t="str">
        <f>"1991-04-01"</f>
        <v>1991-04-01</v>
      </c>
      <c r="F839" s="4" t="str">
        <f t="shared" si="93"/>
        <v>本科</v>
      </c>
    </row>
    <row r="840" customHeight="1" spans="1:6">
      <c r="A840" s="4">
        <v>838</v>
      </c>
      <c r="B840" s="4" t="str">
        <f>"215220190901113007139224"</f>
        <v>215220190901113007139224</v>
      </c>
      <c r="C840" s="4" t="str">
        <f>"黎祥银"</f>
        <v>黎祥银</v>
      </c>
      <c r="D840" s="4" t="str">
        <f t="shared" si="92"/>
        <v>女</v>
      </c>
      <c r="E840" s="5" t="str">
        <f>"1990-09-10"</f>
        <v>1990-09-10</v>
      </c>
      <c r="F840" s="4" t="str">
        <f t="shared" si="93"/>
        <v>本科</v>
      </c>
    </row>
    <row r="841" customHeight="1" spans="1:6">
      <c r="A841" s="4">
        <v>839</v>
      </c>
      <c r="B841" s="4" t="str">
        <f>"215220190901115536139259"</f>
        <v>215220190901115536139259</v>
      </c>
      <c r="C841" s="4" t="str">
        <f>"宋丹"</f>
        <v>宋丹</v>
      </c>
      <c r="D841" s="4" t="str">
        <f t="shared" si="92"/>
        <v>女</v>
      </c>
      <c r="E841" s="5" t="str">
        <f>"1989-06-27"</f>
        <v>1989-06-27</v>
      </c>
      <c r="F841" s="4" t="str">
        <f t="shared" si="94"/>
        <v>大专</v>
      </c>
    </row>
    <row r="842" customHeight="1" spans="1:6">
      <c r="A842" s="4">
        <v>840</v>
      </c>
      <c r="B842" s="4" t="str">
        <f>"215220190901132346139364"</f>
        <v>215220190901132346139364</v>
      </c>
      <c r="C842" s="4" t="str">
        <f>"吴蕾"</f>
        <v>吴蕾</v>
      </c>
      <c r="D842" s="4" t="str">
        <f t="shared" si="92"/>
        <v>女</v>
      </c>
      <c r="E842" s="5" t="str">
        <f>"1990-03-05"</f>
        <v>1990-03-05</v>
      </c>
      <c r="F842" s="4" t="str">
        <f t="shared" si="94"/>
        <v>大专</v>
      </c>
    </row>
    <row r="843" customHeight="1" spans="1:6">
      <c r="A843" s="4">
        <v>841</v>
      </c>
      <c r="B843" s="4" t="str">
        <f>"215220190901134255139382"</f>
        <v>215220190901134255139382</v>
      </c>
      <c r="C843" s="4" t="str">
        <f>"王小丽"</f>
        <v>王小丽</v>
      </c>
      <c r="D843" s="4" t="str">
        <f t="shared" si="92"/>
        <v>女</v>
      </c>
      <c r="E843" s="5" t="str">
        <f>"1984-12-06"</f>
        <v>1984-12-06</v>
      </c>
      <c r="F843" s="4" t="str">
        <f t="shared" si="94"/>
        <v>大专</v>
      </c>
    </row>
    <row r="844" customHeight="1" spans="1:6">
      <c r="A844" s="4">
        <v>842</v>
      </c>
      <c r="B844" s="4" t="str">
        <f>"215220190901145209139463"</f>
        <v>215220190901145209139463</v>
      </c>
      <c r="C844" s="4" t="str">
        <f>"卢丽江"</f>
        <v>卢丽江</v>
      </c>
      <c r="D844" s="4" t="str">
        <f t="shared" si="92"/>
        <v>女</v>
      </c>
      <c r="E844" s="5" t="str">
        <f>"1995-08-01"</f>
        <v>1995-08-01</v>
      </c>
      <c r="F844" s="4" t="str">
        <f t="shared" si="94"/>
        <v>大专</v>
      </c>
    </row>
    <row r="845" customHeight="1" spans="1:6">
      <c r="A845" s="4">
        <v>843</v>
      </c>
      <c r="B845" s="4" t="str">
        <f>"215220190901150257139471"</f>
        <v>215220190901150257139471</v>
      </c>
      <c r="C845" s="4" t="str">
        <f>"吴娇喻"</f>
        <v>吴娇喻</v>
      </c>
      <c r="D845" s="4" t="str">
        <f t="shared" si="92"/>
        <v>女</v>
      </c>
      <c r="E845" s="5" t="str">
        <f>"1996-08-04"</f>
        <v>1996-08-04</v>
      </c>
      <c r="F845" s="4" t="str">
        <f t="shared" si="94"/>
        <v>大专</v>
      </c>
    </row>
    <row r="846" customHeight="1" spans="1:6">
      <c r="A846" s="4">
        <v>844</v>
      </c>
      <c r="B846" s="4" t="str">
        <f>"215220190901153249139502"</f>
        <v>215220190901153249139502</v>
      </c>
      <c r="C846" s="4" t="str">
        <f>"符小惠"</f>
        <v>符小惠</v>
      </c>
      <c r="D846" s="4" t="str">
        <f t="shared" si="92"/>
        <v>女</v>
      </c>
      <c r="E846" s="5" t="str">
        <f>"1991-01-16"</f>
        <v>1991-01-16</v>
      </c>
      <c r="F846" s="4" t="str">
        <f>"本科"</f>
        <v>本科</v>
      </c>
    </row>
    <row r="847" customHeight="1" spans="1:6">
      <c r="A847" s="4">
        <v>845</v>
      </c>
      <c r="B847" s="4" t="str">
        <f>"215220190901154151139516"</f>
        <v>215220190901154151139516</v>
      </c>
      <c r="C847" s="4" t="str">
        <f>"沈孟霞"</f>
        <v>沈孟霞</v>
      </c>
      <c r="D847" s="4" t="str">
        <f t="shared" si="92"/>
        <v>女</v>
      </c>
      <c r="E847" s="5" t="str">
        <f>"1989-10-19"</f>
        <v>1989-10-19</v>
      </c>
      <c r="F847" s="4" t="str">
        <f t="shared" ref="F847:F850" si="95">"大专"</f>
        <v>大专</v>
      </c>
    </row>
    <row r="848" customHeight="1" spans="1:6">
      <c r="A848" s="4">
        <v>846</v>
      </c>
      <c r="B848" s="4" t="str">
        <f>"215220190901164447139582"</f>
        <v>215220190901164447139582</v>
      </c>
      <c r="C848" s="4" t="str">
        <f>"黄金鑫"</f>
        <v>黄金鑫</v>
      </c>
      <c r="D848" s="4" t="str">
        <f t="shared" si="92"/>
        <v>女</v>
      </c>
      <c r="E848" s="5" t="str">
        <f>"1991-04-10"</f>
        <v>1991-04-10</v>
      </c>
      <c r="F848" s="4" t="str">
        <f t="shared" si="95"/>
        <v>大专</v>
      </c>
    </row>
    <row r="849" customHeight="1" spans="1:6">
      <c r="A849" s="4">
        <v>847</v>
      </c>
      <c r="B849" s="4" t="str">
        <f>"215220190901170937139599"</f>
        <v>215220190901170937139599</v>
      </c>
      <c r="C849" s="4" t="str">
        <f>"邱春换"</f>
        <v>邱春换</v>
      </c>
      <c r="D849" s="4" t="str">
        <f t="shared" si="92"/>
        <v>女</v>
      </c>
      <c r="E849" s="5" t="str">
        <f>"1992-04-14"</f>
        <v>1992-04-14</v>
      </c>
      <c r="F849" s="4" t="str">
        <f t="shared" si="95"/>
        <v>大专</v>
      </c>
    </row>
    <row r="850" customHeight="1" spans="1:6">
      <c r="A850" s="4">
        <v>848</v>
      </c>
      <c r="B850" s="4" t="str">
        <f>"215220190901172031139607"</f>
        <v>215220190901172031139607</v>
      </c>
      <c r="C850" s="4" t="str">
        <f>"陈祥欢"</f>
        <v>陈祥欢</v>
      </c>
      <c r="D850" s="4" t="str">
        <f t="shared" si="92"/>
        <v>女</v>
      </c>
      <c r="E850" s="5" t="str">
        <f>"1995-07-12"</f>
        <v>1995-07-12</v>
      </c>
      <c r="F850" s="4" t="str">
        <f t="shared" si="95"/>
        <v>大专</v>
      </c>
    </row>
    <row r="851" customHeight="1" spans="1:6">
      <c r="A851" s="4">
        <v>849</v>
      </c>
      <c r="B851" s="4" t="str">
        <f>"215220190901180051139638"</f>
        <v>215220190901180051139638</v>
      </c>
      <c r="C851" s="4" t="str">
        <f>"刘秀玉"</f>
        <v>刘秀玉</v>
      </c>
      <c r="D851" s="4" t="str">
        <f t="shared" si="92"/>
        <v>女</v>
      </c>
      <c r="E851" s="5" t="str">
        <f>"1994-03-22"</f>
        <v>1994-03-22</v>
      </c>
      <c r="F851" s="4" t="str">
        <f>"本科"</f>
        <v>本科</v>
      </c>
    </row>
    <row r="852" customHeight="1" spans="1:6">
      <c r="A852" s="4">
        <v>850</v>
      </c>
      <c r="B852" s="4" t="str">
        <f>"215220190901180210139639"</f>
        <v>215220190901180210139639</v>
      </c>
      <c r="C852" s="4" t="str">
        <f>"符冰"</f>
        <v>符冰</v>
      </c>
      <c r="D852" s="4" t="str">
        <f t="shared" si="92"/>
        <v>女</v>
      </c>
      <c r="E852" s="5" t="str">
        <f>"1992-10-03"</f>
        <v>1992-10-03</v>
      </c>
      <c r="F852" s="4" t="str">
        <f t="shared" ref="F852:F856" si="96">"大专"</f>
        <v>大专</v>
      </c>
    </row>
    <row r="853" customHeight="1" spans="1:6">
      <c r="A853" s="4">
        <v>851</v>
      </c>
      <c r="B853" s="4" t="str">
        <f>"215220190901182726139654"</f>
        <v>215220190901182726139654</v>
      </c>
      <c r="C853" s="4" t="str">
        <f>"蔡燕清"</f>
        <v>蔡燕清</v>
      </c>
      <c r="D853" s="4" t="str">
        <f t="shared" si="92"/>
        <v>女</v>
      </c>
      <c r="E853" s="5" t="str">
        <f>"1989-11-21"</f>
        <v>1989-11-21</v>
      </c>
      <c r="F853" s="4" t="str">
        <f t="shared" si="96"/>
        <v>大专</v>
      </c>
    </row>
    <row r="854" customHeight="1" spans="1:6">
      <c r="A854" s="4">
        <v>852</v>
      </c>
      <c r="B854" s="4" t="str">
        <f>"215220190901184023139667"</f>
        <v>215220190901184023139667</v>
      </c>
      <c r="C854" s="4" t="str">
        <f>"符博妃"</f>
        <v>符博妃</v>
      </c>
      <c r="D854" s="4" t="str">
        <f t="shared" si="92"/>
        <v>女</v>
      </c>
      <c r="E854" s="5" t="str">
        <f>"1996-04-01"</f>
        <v>1996-04-01</v>
      </c>
      <c r="F854" s="4" t="str">
        <f t="shared" si="96"/>
        <v>大专</v>
      </c>
    </row>
    <row r="855" customHeight="1" spans="1:6">
      <c r="A855" s="4">
        <v>853</v>
      </c>
      <c r="B855" s="4" t="str">
        <f>"215220190901194159139713"</f>
        <v>215220190901194159139713</v>
      </c>
      <c r="C855" s="4" t="str">
        <f>"李浩萍"</f>
        <v>李浩萍</v>
      </c>
      <c r="D855" s="4" t="str">
        <f t="shared" si="92"/>
        <v>女</v>
      </c>
      <c r="E855" s="5" t="str">
        <f>"1997-02-08"</f>
        <v>1997-02-08</v>
      </c>
      <c r="F855" s="4" t="str">
        <f t="shared" si="96"/>
        <v>大专</v>
      </c>
    </row>
    <row r="856" customHeight="1" spans="1:6">
      <c r="A856" s="4">
        <v>854</v>
      </c>
      <c r="B856" s="4" t="str">
        <f>"215220190901200722139741"</f>
        <v>215220190901200722139741</v>
      </c>
      <c r="C856" s="4" t="str">
        <f>"林平"</f>
        <v>林平</v>
      </c>
      <c r="D856" s="4" t="str">
        <f t="shared" si="92"/>
        <v>女</v>
      </c>
      <c r="E856" s="5" t="str">
        <f>"1995-06-13"</f>
        <v>1995-06-13</v>
      </c>
      <c r="F856" s="4" t="str">
        <f t="shared" si="96"/>
        <v>大专</v>
      </c>
    </row>
    <row r="857" customHeight="1" spans="1:6">
      <c r="A857" s="4">
        <v>855</v>
      </c>
      <c r="B857" s="4" t="str">
        <f>"215220190901200904139744"</f>
        <v>215220190901200904139744</v>
      </c>
      <c r="C857" s="4" t="str">
        <f>"林小燕"</f>
        <v>林小燕</v>
      </c>
      <c r="D857" s="4" t="str">
        <f t="shared" si="92"/>
        <v>女</v>
      </c>
      <c r="E857" s="5" t="str">
        <f>"1990-12-07"</f>
        <v>1990-12-07</v>
      </c>
      <c r="F857" s="4" t="str">
        <f>"本科"</f>
        <v>本科</v>
      </c>
    </row>
    <row r="858" customHeight="1" spans="1:6">
      <c r="A858" s="4">
        <v>856</v>
      </c>
      <c r="B858" s="4" t="str">
        <f>"215220190901202731139768"</f>
        <v>215220190901202731139768</v>
      </c>
      <c r="C858" s="4" t="str">
        <f>"黎丽文"</f>
        <v>黎丽文</v>
      </c>
      <c r="D858" s="4" t="str">
        <f t="shared" si="92"/>
        <v>女</v>
      </c>
      <c r="E858" s="5" t="str">
        <f>"1995-05-28"</f>
        <v>1995-05-28</v>
      </c>
      <c r="F858" s="4" t="str">
        <f t="shared" ref="F858:F860" si="97">"大专"</f>
        <v>大专</v>
      </c>
    </row>
    <row r="859" customHeight="1" spans="1:6">
      <c r="A859" s="4">
        <v>857</v>
      </c>
      <c r="B859" s="4" t="str">
        <f>"215220190901221417139910"</f>
        <v>215220190901221417139910</v>
      </c>
      <c r="C859" s="4" t="str">
        <f>"陈玉"</f>
        <v>陈玉</v>
      </c>
      <c r="D859" s="4" t="str">
        <f t="shared" si="92"/>
        <v>女</v>
      </c>
      <c r="E859" s="5" t="str">
        <f>"1997-02-17"</f>
        <v>1997-02-17</v>
      </c>
      <c r="F859" s="4" t="str">
        <f t="shared" si="97"/>
        <v>大专</v>
      </c>
    </row>
    <row r="860" customHeight="1" spans="1:6">
      <c r="A860" s="4">
        <v>858</v>
      </c>
      <c r="B860" s="4" t="str">
        <f>"215220190901224621139941"</f>
        <v>215220190901224621139941</v>
      </c>
      <c r="C860" s="4" t="str">
        <f>"符丽菊"</f>
        <v>符丽菊</v>
      </c>
      <c r="D860" s="4" t="str">
        <f t="shared" si="92"/>
        <v>女</v>
      </c>
      <c r="E860" s="5" t="str">
        <f>"1990-02-20"</f>
        <v>1990-02-20</v>
      </c>
      <c r="F860" s="4" t="str">
        <f t="shared" si="97"/>
        <v>大专</v>
      </c>
    </row>
    <row r="861" customHeight="1" spans="1:6">
      <c r="A861" s="4">
        <v>859</v>
      </c>
      <c r="B861" s="4" t="str">
        <f>"215220190901225435139945"</f>
        <v>215220190901225435139945</v>
      </c>
      <c r="C861" s="4" t="str">
        <f>"吴金莲"</f>
        <v>吴金莲</v>
      </c>
      <c r="D861" s="4" t="str">
        <f t="shared" si="92"/>
        <v>女</v>
      </c>
      <c r="E861" s="5" t="str">
        <f>"1995-01-18"</f>
        <v>1995-01-18</v>
      </c>
      <c r="F861" s="4" t="str">
        <f>"本科"</f>
        <v>本科</v>
      </c>
    </row>
    <row r="862" customHeight="1" spans="1:6">
      <c r="A862" s="4">
        <v>860</v>
      </c>
      <c r="B862" s="4" t="str">
        <f>"215220190901234636139975"</f>
        <v>215220190901234636139975</v>
      </c>
      <c r="C862" s="4" t="str">
        <f>"文圆珍"</f>
        <v>文圆珍</v>
      </c>
      <c r="D862" s="4" t="str">
        <f t="shared" si="92"/>
        <v>女</v>
      </c>
      <c r="E862" s="5" t="str">
        <f>"1987-12-10"</f>
        <v>1987-12-10</v>
      </c>
      <c r="F862" s="4" t="str">
        <f t="shared" ref="F862:F871" si="98">"大专"</f>
        <v>大专</v>
      </c>
    </row>
    <row r="863" customHeight="1" spans="1:6">
      <c r="A863" s="4">
        <v>861</v>
      </c>
      <c r="B863" s="4" t="str">
        <f>"215220190901235535139977"</f>
        <v>215220190901235535139977</v>
      </c>
      <c r="C863" s="4" t="str">
        <f>"蒋翠华"</f>
        <v>蒋翠华</v>
      </c>
      <c r="D863" s="4" t="str">
        <f t="shared" si="92"/>
        <v>女</v>
      </c>
      <c r="E863" s="5" t="str">
        <f>"1987-02-14"</f>
        <v>1987-02-14</v>
      </c>
      <c r="F863" s="4" t="str">
        <f>"本科"</f>
        <v>本科</v>
      </c>
    </row>
    <row r="864" customHeight="1" spans="1:6">
      <c r="A864" s="4">
        <v>862</v>
      </c>
      <c r="B864" s="4" t="str">
        <f>"215220190902062749139994"</f>
        <v>215220190902062749139994</v>
      </c>
      <c r="C864" s="4" t="str">
        <f>"赵学怀"</f>
        <v>赵学怀</v>
      </c>
      <c r="D864" s="4" t="str">
        <f t="shared" si="92"/>
        <v>女</v>
      </c>
      <c r="E864" s="5" t="str">
        <f>"1988-12-10"</f>
        <v>1988-12-10</v>
      </c>
      <c r="F864" s="4" t="str">
        <f t="shared" si="98"/>
        <v>大专</v>
      </c>
    </row>
    <row r="865" customHeight="1" spans="1:6">
      <c r="A865" s="4">
        <v>863</v>
      </c>
      <c r="B865" s="4" t="str">
        <f>"215220190902093325140113"</f>
        <v>215220190902093325140113</v>
      </c>
      <c r="C865" s="4" t="str">
        <f>"郑良杏"</f>
        <v>郑良杏</v>
      </c>
      <c r="D865" s="4" t="str">
        <f t="shared" si="92"/>
        <v>女</v>
      </c>
      <c r="E865" s="5" t="str">
        <f>"1991-10-12"</f>
        <v>1991-10-12</v>
      </c>
      <c r="F865" s="4" t="str">
        <f t="shared" si="98"/>
        <v>大专</v>
      </c>
    </row>
    <row r="866" customHeight="1" spans="1:6">
      <c r="A866" s="4">
        <v>864</v>
      </c>
      <c r="B866" s="4" t="str">
        <f>"215220190902094244140122"</f>
        <v>215220190902094244140122</v>
      </c>
      <c r="C866" s="4" t="str">
        <f>"王彩莹"</f>
        <v>王彩莹</v>
      </c>
      <c r="D866" s="4" t="str">
        <f t="shared" si="92"/>
        <v>女</v>
      </c>
      <c r="E866" s="5" t="str">
        <f>"1988-03-26"</f>
        <v>1988-03-26</v>
      </c>
      <c r="F866" s="4" t="str">
        <f t="shared" si="98"/>
        <v>大专</v>
      </c>
    </row>
    <row r="867" customHeight="1" spans="1:6">
      <c r="A867" s="4">
        <v>865</v>
      </c>
      <c r="B867" s="4" t="str">
        <f>"215220190902095059140131"</f>
        <v>215220190902095059140131</v>
      </c>
      <c r="C867" s="4" t="str">
        <f>"叶琳"</f>
        <v>叶琳</v>
      </c>
      <c r="D867" s="4" t="str">
        <f t="shared" si="92"/>
        <v>女</v>
      </c>
      <c r="E867" s="5" t="str">
        <f>"1991-11-07"</f>
        <v>1991-11-07</v>
      </c>
      <c r="F867" s="4" t="str">
        <f t="shared" si="98"/>
        <v>大专</v>
      </c>
    </row>
    <row r="868" customHeight="1" spans="1:6">
      <c r="A868" s="4">
        <v>866</v>
      </c>
      <c r="B868" s="4" t="str">
        <f>"215220190902105631140197"</f>
        <v>215220190902105631140197</v>
      </c>
      <c r="C868" s="4" t="str">
        <f>"韦丽情"</f>
        <v>韦丽情</v>
      </c>
      <c r="D868" s="4" t="str">
        <f t="shared" si="92"/>
        <v>女</v>
      </c>
      <c r="E868" s="5" t="str">
        <f>"1993-01-07"</f>
        <v>1993-01-07</v>
      </c>
      <c r="F868" s="4" t="str">
        <f t="shared" si="98"/>
        <v>大专</v>
      </c>
    </row>
    <row r="869" customHeight="1" spans="1:6">
      <c r="A869" s="4">
        <v>867</v>
      </c>
      <c r="B869" s="4" t="str">
        <f>"215220190902105853140199"</f>
        <v>215220190902105853140199</v>
      </c>
      <c r="C869" s="4" t="str">
        <f>"何丽媛"</f>
        <v>何丽媛</v>
      </c>
      <c r="D869" s="4" t="str">
        <f t="shared" si="92"/>
        <v>女</v>
      </c>
      <c r="E869" s="5" t="str">
        <f>"1991-06-12"</f>
        <v>1991-06-12</v>
      </c>
      <c r="F869" s="4" t="str">
        <f t="shared" si="98"/>
        <v>大专</v>
      </c>
    </row>
    <row r="870" customHeight="1" spans="1:6">
      <c r="A870" s="4">
        <v>868</v>
      </c>
      <c r="B870" s="4" t="str">
        <f>"215220190902112605140219"</f>
        <v>215220190902112605140219</v>
      </c>
      <c r="C870" s="4" t="str">
        <f>"曾晓鲜"</f>
        <v>曾晓鲜</v>
      </c>
      <c r="D870" s="4" t="str">
        <f t="shared" si="92"/>
        <v>女</v>
      </c>
      <c r="E870" s="5" t="str">
        <f>"1991-08-05"</f>
        <v>1991-08-05</v>
      </c>
      <c r="F870" s="4" t="str">
        <f t="shared" si="98"/>
        <v>大专</v>
      </c>
    </row>
    <row r="871" customHeight="1" spans="1:6">
      <c r="A871" s="4">
        <v>869</v>
      </c>
      <c r="B871" s="4" t="str">
        <f>"215220190902124702140283"</f>
        <v>215220190902124702140283</v>
      </c>
      <c r="C871" s="4" t="str">
        <f>"吴清梅"</f>
        <v>吴清梅</v>
      </c>
      <c r="D871" s="4" t="str">
        <f t="shared" si="92"/>
        <v>女</v>
      </c>
      <c r="E871" s="5" t="str">
        <f>"1994-02-16"</f>
        <v>1994-02-16</v>
      </c>
      <c r="F871" s="4" t="str">
        <f t="shared" si="98"/>
        <v>大专</v>
      </c>
    </row>
    <row r="872" customHeight="1" spans="1:6">
      <c r="A872" s="4">
        <v>870</v>
      </c>
      <c r="B872" s="4" t="str">
        <f>"215220190902125301140291"</f>
        <v>215220190902125301140291</v>
      </c>
      <c r="C872" s="4" t="str">
        <f>"袁美娜"</f>
        <v>袁美娜</v>
      </c>
      <c r="D872" s="4" t="str">
        <f t="shared" si="92"/>
        <v>女</v>
      </c>
      <c r="E872" s="5" t="str">
        <f>"1995-10-25"</f>
        <v>1995-10-25</v>
      </c>
      <c r="F872" s="4" t="str">
        <f>"本科"</f>
        <v>本科</v>
      </c>
    </row>
    <row r="873" customHeight="1" spans="1:6">
      <c r="A873" s="4">
        <v>871</v>
      </c>
      <c r="B873" s="4" t="str">
        <f>"215220190902132219140328"</f>
        <v>215220190902132219140328</v>
      </c>
      <c r="C873" s="4" t="str">
        <f>"陈瑶娥"</f>
        <v>陈瑶娥</v>
      </c>
      <c r="D873" s="4" t="str">
        <f t="shared" si="92"/>
        <v>女</v>
      </c>
      <c r="E873" s="5" t="str">
        <f>"1993-06-26"</f>
        <v>1993-06-26</v>
      </c>
      <c r="F873" s="4" t="str">
        <f t="shared" ref="F873:F877" si="99">"大专"</f>
        <v>大专</v>
      </c>
    </row>
    <row r="874" customHeight="1" spans="1:6">
      <c r="A874" s="4">
        <v>872</v>
      </c>
      <c r="B874" s="4" t="str">
        <f>"215220190902141425140372"</f>
        <v>215220190902141425140372</v>
      </c>
      <c r="C874" s="4" t="str">
        <f>"陈贝贝"</f>
        <v>陈贝贝</v>
      </c>
      <c r="D874" s="4" t="str">
        <f t="shared" si="92"/>
        <v>女</v>
      </c>
      <c r="E874" s="5" t="str">
        <f>"1997-08-24"</f>
        <v>1997-08-24</v>
      </c>
      <c r="F874" s="4" t="str">
        <f t="shared" si="99"/>
        <v>大专</v>
      </c>
    </row>
    <row r="875" customHeight="1" spans="1:6">
      <c r="A875" s="4">
        <v>873</v>
      </c>
      <c r="B875" s="4" t="str">
        <f>"215220190902152103140416"</f>
        <v>215220190902152103140416</v>
      </c>
      <c r="C875" s="4" t="str">
        <f>"王晶晶"</f>
        <v>王晶晶</v>
      </c>
      <c r="D875" s="4" t="str">
        <f t="shared" si="92"/>
        <v>女</v>
      </c>
      <c r="E875" s="5" t="str">
        <f>"1996-02-04"</f>
        <v>1996-02-04</v>
      </c>
      <c r="F875" s="4" t="str">
        <f t="shared" si="99"/>
        <v>大专</v>
      </c>
    </row>
    <row r="876" customHeight="1" spans="1:6">
      <c r="A876" s="4">
        <v>874</v>
      </c>
      <c r="B876" s="4" t="str">
        <f>"215220190902161507140468"</f>
        <v>215220190902161507140468</v>
      </c>
      <c r="C876" s="4" t="str">
        <f>"符海燕"</f>
        <v>符海燕</v>
      </c>
      <c r="D876" s="4" t="str">
        <f t="shared" si="92"/>
        <v>女</v>
      </c>
      <c r="E876" s="5" t="str">
        <f>"1997-06-18"</f>
        <v>1997-06-18</v>
      </c>
      <c r="F876" s="4" t="str">
        <f t="shared" si="99"/>
        <v>大专</v>
      </c>
    </row>
    <row r="877" customHeight="1" spans="1:6">
      <c r="A877" s="4">
        <v>875</v>
      </c>
      <c r="B877" s="4" t="str">
        <f>"215220190902182215140561"</f>
        <v>215220190902182215140561</v>
      </c>
      <c r="C877" s="4" t="str">
        <f>"李震彩"</f>
        <v>李震彩</v>
      </c>
      <c r="D877" s="4" t="str">
        <f t="shared" si="92"/>
        <v>女</v>
      </c>
      <c r="E877" s="5" t="str">
        <f>"1994-03-11"</f>
        <v>1994-03-11</v>
      </c>
      <c r="F877" s="4" t="str">
        <f t="shared" si="99"/>
        <v>大专</v>
      </c>
    </row>
    <row r="878" customHeight="1" spans="1:6">
      <c r="A878" s="4">
        <v>876</v>
      </c>
      <c r="B878" s="4" t="str">
        <f>"215220190902183651140567"</f>
        <v>215220190902183651140567</v>
      </c>
      <c r="C878" s="4" t="str">
        <f>"邹灵灵"</f>
        <v>邹灵灵</v>
      </c>
      <c r="D878" s="4" t="str">
        <f>"男"</f>
        <v>男</v>
      </c>
      <c r="E878" s="5" t="str">
        <f>"1994-10-15"</f>
        <v>1994-10-15</v>
      </c>
      <c r="F878" s="4" t="str">
        <f>"本科"</f>
        <v>本科</v>
      </c>
    </row>
    <row r="879" customHeight="1" spans="1:6">
      <c r="A879" s="4">
        <v>877</v>
      </c>
      <c r="B879" s="4" t="str">
        <f>"215220190902184133140573"</f>
        <v>215220190902184133140573</v>
      </c>
      <c r="C879" s="4" t="str">
        <f>"卢梦玉"</f>
        <v>卢梦玉</v>
      </c>
      <c r="D879" s="4" t="str">
        <f t="shared" ref="D879:D942" si="100">"女"</f>
        <v>女</v>
      </c>
      <c r="E879" s="5" t="str">
        <f>"1996-06-08"</f>
        <v>1996-06-08</v>
      </c>
      <c r="F879" s="4" t="str">
        <f t="shared" ref="F879:F882" si="101">"大专"</f>
        <v>大专</v>
      </c>
    </row>
    <row r="880" customHeight="1" spans="1:6">
      <c r="A880" s="4">
        <v>878</v>
      </c>
      <c r="B880" s="4" t="str">
        <f>"215220190902192305140597"</f>
        <v>215220190902192305140597</v>
      </c>
      <c r="C880" s="4" t="str">
        <f>"符钟妍"</f>
        <v>符钟妍</v>
      </c>
      <c r="D880" s="4" t="str">
        <f t="shared" si="100"/>
        <v>女</v>
      </c>
      <c r="E880" s="5" t="str">
        <f>"1995-09-15"</f>
        <v>1995-09-15</v>
      </c>
      <c r="F880" s="4" t="str">
        <f t="shared" si="101"/>
        <v>大专</v>
      </c>
    </row>
    <row r="881" customHeight="1" spans="1:6">
      <c r="A881" s="4">
        <v>879</v>
      </c>
      <c r="B881" s="4" t="str">
        <f>"215220190902200317140616"</f>
        <v>215220190902200317140616</v>
      </c>
      <c r="C881" s="4" t="str">
        <f>"李莉蓉"</f>
        <v>李莉蓉</v>
      </c>
      <c r="D881" s="4" t="str">
        <f t="shared" si="100"/>
        <v>女</v>
      </c>
      <c r="E881" s="5" t="str">
        <f>"1992-04-18"</f>
        <v>1992-04-18</v>
      </c>
      <c r="F881" s="4" t="str">
        <f t="shared" si="101"/>
        <v>大专</v>
      </c>
    </row>
    <row r="882" customHeight="1" spans="1:6">
      <c r="A882" s="4">
        <v>880</v>
      </c>
      <c r="B882" s="4" t="str">
        <f>"215220190902201450140625"</f>
        <v>215220190902201450140625</v>
      </c>
      <c r="C882" s="4" t="str">
        <f>"罗小慧"</f>
        <v>罗小慧</v>
      </c>
      <c r="D882" s="4" t="str">
        <f t="shared" si="100"/>
        <v>女</v>
      </c>
      <c r="E882" s="5" t="str">
        <f>"1994-07-28"</f>
        <v>1994-07-28</v>
      </c>
      <c r="F882" s="4" t="str">
        <f t="shared" si="101"/>
        <v>大专</v>
      </c>
    </row>
    <row r="883" customHeight="1" spans="1:6">
      <c r="A883" s="4">
        <v>881</v>
      </c>
      <c r="B883" s="4" t="str">
        <f>"215220190902203646140638"</f>
        <v>215220190902203646140638</v>
      </c>
      <c r="C883" s="4" t="str">
        <f>"梁雪玲"</f>
        <v>梁雪玲</v>
      </c>
      <c r="D883" s="4" t="str">
        <f t="shared" si="100"/>
        <v>女</v>
      </c>
      <c r="E883" s="5" t="str">
        <f>"1994-09-23"</f>
        <v>1994-09-23</v>
      </c>
      <c r="F883" s="4" t="str">
        <f t="shared" ref="F883:F888" si="102">"本科"</f>
        <v>本科</v>
      </c>
    </row>
    <row r="884" customHeight="1" spans="1:6">
      <c r="A884" s="4">
        <v>882</v>
      </c>
      <c r="B884" s="4" t="str">
        <f>"215220190902204912140645"</f>
        <v>215220190902204912140645</v>
      </c>
      <c r="C884" s="4" t="str">
        <f>"麦映"</f>
        <v>麦映</v>
      </c>
      <c r="D884" s="4" t="str">
        <f t="shared" si="100"/>
        <v>女</v>
      </c>
      <c r="E884" s="5" t="str">
        <f>"1996-05-28"</f>
        <v>1996-05-28</v>
      </c>
      <c r="F884" s="4" t="str">
        <f t="shared" ref="F884:F887" si="103">"大专"</f>
        <v>大专</v>
      </c>
    </row>
    <row r="885" customHeight="1" spans="1:6">
      <c r="A885" s="4">
        <v>883</v>
      </c>
      <c r="B885" s="4" t="str">
        <f>"215220190902205227140650"</f>
        <v>215220190902205227140650</v>
      </c>
      <c r="C885" s="4" t="str">
        <f>"王"</f>
        <v>王</v>
      </c>
      <c r="D885" s="4" t="str">
        <f t="shared" si="100"/>
        <v>女</v>
      </c>
      <c r="E885" s="5" t="str">
        <f>"1990-11-28"</f>
        <v>1990-11-28</v>
      </c>
      <c r="F885" s="4" t="str">
        <f t="shared" si="103"/>
        <v>大专</v>
      </c>
    </row>
    <row r="886" customHeight="1" spans="1:6">
      <c r="A886" s="4">
        <v>884</v>
      </c>
      <c r="B886" s="4" t="str">
        <f>"215220190902210150140659"</f>
        <v>215220190902210150140659</v>
      </c>
      <c r="C886" s="4" t="str">
        <f>"吴香坤"</f>
        <v>吴香坤</v>
      </c>
      <c r="D886" s="4" t="str">
        <f t="shared" si="100"/>
        <v>女</v>
      </c>
      <c r="E886" s="5" t="str">
        <f>"1995-07-15"</f>
        <v>1995-07-15</v>
      </c>
      <c r="F886" s="4" t="str">
        <f t="shared" si="102"/>
        <v>本科</v>
      </c>
    </row>
    <row r="887" customHeight="1" spans="1:6">
      <c r="A887" s="4">
        <v>885</v>
      </c>
      <c r="B887" s="4" t="str">
        <f>"215220190902210742140671"</f>
        <v>215220190902210742140671</v>
      </c>
      <c r="C887" s="4" t="str">
        <f>"羊笑莹"</f>
        <v>羊笑莹</v>
      </c>
      <c r="D887" s="4" t="str">
        <f t="shared" si="100"/>
        <v>女</v>
      </c>
      <c r="E887" s="5" t="str">
        <f>"1994-09-26"</f>
        <v>1994-09-26</v>
      </c>
      <c r="F887" s="4" t="str">
        <f t="shared" si="103"/>
        <v>大专</v>
      </c>
    </row>
    <row r="888" customHeight="1" spans="1:6">
      <c r="A888" s="4">
        <v>886</v>
      </c>
      <c r="B888" s="4" t="str">
        <f>"215220190902212650140685"</f>
        <v>215220190902212650140685</v>
      </c>
      <c r="C888" s="4" t="str">
        <f>"李瑞莲"</f>
        <v>李瑞莲</v>
      </c>
      <c r="D888" s="4" t="str">
        <f t="shared" si="100"/>
        <v>女</v>
      </c>
      <c r="E888" s="5" t="str">
        <f>"1994-10-30"</f>
        <v>1994-10-30</v>
      </c>
      <c r="F888" s="4" t="str">
        <f t="shared" si="102"/>
        <v>本科</v>
      </c>
    </row>
    <row r="889" customHeight="1" spans="1:6">
      <c r="A889" s="4">
        <v>887</v>
      </c>
      <c r="B889" s="4" t="str">
        <f>"215220190902213147140693"</f>
        <v>215220190902213147140693</v>
      </c>
      <c r="C889" s="4" t="str">
        <f>"符春兰"</f>
        <v>符春兰</v>
      </c>
      <c r="D889" s="4" t="str">
        <f t="shared" si="100"/>
        <v>女</v>
      </c>
      <c r="E889" s="5" t="str">
        <f>"1986-05-17"</f>
        <v>1986-05-17</v>
      </c>
      <c r="F889" s="4" t="str">
        <f t="shared" ref="F889:F894" si="104">"大专"</f>
        <v>大专</v>
      </c>
    </row>
    <row r="890" customHeight="1" spans="1:6">
      <c r="A890" s="4">
        <v>888</v>
      </c>
      <c r="B890" s="4" t="str">
        <f>"215220190902231806140759"</f>
        <v>215220190902231806140759</v>
      </c>
      <c r="C890" s="4" t="str">
        <f>"符小娟"</f>
        <v>符小娟</v>
      </c>
      <c r="D890" s="4" t="str">
        <f t="shared" si="100"/>
        <v>女</v>
      </c>
      <c r="E890" s="5" t="str">
        <f>"1991-11-07"</f>
        <v>1991-11-07</v>
      </c>
      <c r="F890" s="4" t="str">
        <f t="shared" si="104"/>
        <v>大专</v>
      </c>
    </row>
    <row r="891" customHeight="1" spans="1:6">
      <c r="A891" s="4">
        <v>889</v>
      </c>
      <c r="B891" s="4" t="str">
        <f>"215220190902234945140766"</f>
        <v>215220190902234945140766</v>
      </c>
      <c r="C891" s="4" t="str">
        <f>"韩瑞雪"</f>
        <v>韩瑞雪</v>
      </c>
      <c r="D891" s="4" t="str">
        <f t="shared" si="100"/>
        <v>女</v>
      </c>
      <c r="E891" s="5" t="str">
        <f>"1988-01-13"</f>
        <v>1988-01-13</v>
      </c>
      <c r="F891" s="4" t="str">
        <f t="shared" si="104"/>
        <v>大专</v>
      </c>
    </row>
    <row r="892" customHeight="1" spans="1:6">
      <c r="A892" s="4">
        <v>890</v>
      </c>
      <c r="B892" s="4" t="str">
        <f>"215220190903073115140777"</f>
        <v>215220190903073115140777</v>
      </c>
      <c r="C892" s="4" t="str">
        <f>"郑孟来"</f>
        <v>郑孟来</v>
      </c>
      <c r="D892" s="4" t="str">
        <f t="shared" si="100"/>
        <v>女</v>
      </c>
      <c r="E892" s="5" t="str">
        <f>"1997-02-06"</f>
        <v>1997-02-06</v>
      </c>
      <c r="F892" s="4" t="str">
        <f t="shared" si="104"/>
        <v>大专</v>
      </c>
    </row>
    <row r="893" customHeight="1" spans="1:6">
      <c r="A893" s="4">
        <v>891</v>
      </c>
      <c r="B893" s="4" t="str">
        <f>"215220190903093044140885"</f>
        <v>215220190903093044140885</v>
      </c>
      <c r="C893" s="4" t="str">
        <f>"王少宛"</f>
        <v>王少宛</v>
      </c>
      <c r="D893" s="4" t="str">
        <f t="shared" si="100"/>
        <v>女</v>
      </c>
      <c r="E893" s="5" t="str">
        <f>"1989-08-16"</f>
        <v>1989-08-16</v>
      </c>
      <c r="F893" s="4" t="str">
        <f t="shared" si="104"/>
        <v>大专</v>
      </c>
    </row>
    <row r="894" customHeight="1" spans="1:6">
      <c r="A894" s="4">
        <v>892</v>
      </c>
      <c r="B894" s="4" t="str">
        <f>"215220190903093900140901"</f>
        <v>215220190903093900140901</v>
      </c>
      <c r="C894" s="4" t="str">
        <f>"周晓蕊"</f>
        <v>周晓蕊</v>
      </c>
      <c r="D894" s="4" t="str">
        <f t="shared" si="100"/>
        <v>女</v>
      </c>
      <c r="E894" s="5" t="str">
        <f>"1991-11-03"</f>
        <v>1991-11-03</v>
      </c>
      <c r="F894" s="4" t="str">
        <f t="shared" si="104"/>
        <v>大专</v>
      </c>
    </row>
    <row r="895" customHeight="1" spans="1:6">
      <c r="A895" s="4">
        <v>893</v>
      </c>
      <c r="B895" s="4" t="str">
        <f>"215220190903095653140942"</f>
        <v>215220190903095653140942</v>
      </c>
      <c r="C895" s="4" t="str">
        <f>"何玉婷"</f>
        <v>何玉婷</v>
      </c>
      <c r="D895" s="4" t="str">
        <f t="shared" si="100"/>
        <v>女</v>
      </c>
      <c r="E895" s="5" t="str">
        <f>"1994-08-05"</f>
        <v>1994-08-05</v>
      </c>
      <c r="F895" s="4" t="str">
        <f>"本科"</f>
        <v>本科</v>
      </c>
    </row>
    <row r="896" customHeight="1" spans="1:6">
      <c r="A896" s="4">
        <v>894</v>
      </c>
      <c r="B896" s="4" t="str">
        <f>"215220190903110221141043"</f>
        <v>215220190903110221141043</v>
      </c>
      <c r="C896" s="4" t="str">
        <f>"蔡雪"</f>
        <v>蔡雪</v>
      </c>
      <c r="D896" s="4" t="str">
        <f t="shared" si="100"/>
        <v>女</v>
      </c>
      <c r="E896" s="5" t="str">
        <f>"1991-04-04"</f>
        <v>1991-04-04</v>
      </c>
      <c r="F896" s="4" t="str">
        <f>"本科"</f>
        <v>本科</v>
      </c>
    </row>
    <row r="897" customHeight="1" spans="1:6">
      <c r="A897" s="4">
        <v>895</v>
      </c>
      <c r="B897" s="4" t="str">
        <f>"215220190903110945141054"</f>
        <v>215220190903110945141054</v>
      </c>
      <c r="C897" s="4" t="str">
        <f>"王慧芳"</f>
        <v>王慧芳</v>
      </c>
      <c r="D897" s="4" t="str">
        <f t="shared" si="100"/>
        <v>女</v>
      </c>
      <c r="E897" s="5" t="str">
        <f>"1991-07-13"</f>
        <v>1991-07-13</v>
      </c>
      <c r="F897" s="4" t="str">
        <f t="shared" ref="F897:F904" si="105">"大专"</f>
        <v>大专</v>
      </c>
    </row>
    <row r="898" customHeight="1" spans="1:6">
      <c r="A898" s="4">
        <v>896</v>
      </c>
      <c r="B898" s="4" t="str">
        <f>"215220190903122318141115"</f>
        <v>215220190903122318141115</v>
      </c>
      <c r="C898" s="4" t="str">
        <f>"黄宝玉"</f>
        <v>黄宝玉</v>
      </c>
      <c r="D898" s="4" t="str">
        <f t="shared" si="100"/>
        <v>女</v>
      </c>
      <c r="E898" s="5" t="str">
        <f>"1987-09-01"</f>
        <v>1987-09-01</v>
      </c>
      <c r="F898" s="4" t="str">
        <f t="shared" si="105"/>
        <v>大专</v>
      </c>
    </row>
    <row r="899" customHeight="1" spans="1:6">
      <c r="A899" s="4">
        <v>897</v>
      </c>
      <c r="B899" s="4" t="str">
        <f>"215220190903124140141130"</f>
        <v>215220190903124140141130</v>
      </c>
      <c r="C899" s="4" t="str">
        <f>"孙淑美"</f>
        <v>孙淑美</v>
      </c>
      <c r="D899" s="4" t="str">
        <f t="shared" si="100"/>
        <v>女</v>
      </c>
      <c r="E899" s="5" t="str">
        <f>"1992-11-08"</f>
        <v>1992-11-08</v>
      </c>
      <c r="F899" s="4" t="str">
        <f t="shared" si="105"/>
        <v>大专</v>
      </c>
    </row>
    <row r="900" customHeight="1" spans="1:6">
      <c r="A900" s="4">
        <v>898</v>
      </c>
      <c r="B900" s="4" t="str">
        <f>"215220190903133214141178"</f>
        <v>215220190903133214141178</v>
      </c>
      <c r="C900" s="4" t="str">
        <f>"许丽英"</f>
        <v>许丽英</v>
      </c>
      <c r="D900" s="4" t="str">
        <f t="shared" si="100"/>
        <v>女</v>
      </c>
      <c r="E900" s="5" t="str">
        <f>"1992-04-23"</f>
        <v>1992-04-23</v>
      </c>
      <c r="F900" s="4" t="str">
        <f t="shared" si="105"/>
        <v>大专</v>
      </c>
    </row>
    <row r="901" customHeight="1" spans="1:6">
      <c r="A901" s="4">
        <v>899</v>
      </c>
      <c r="B901" s="4" t="str">
        <f>"215220190903134531141188"</f>
        <v>215220190903134531141188</v>
      </c>
      <c r="C901" s="4" t="str">
        <f>"马静"</f>
        <v>马静</v>
      </c>
      <c r="D901" s="4" t="str">
        <f t="shared" si="100"/>
        <v>女</v>
      </c>
      <c r="E901" s="5" t="str">
        <f>"1994-02-24"</f>
        <v>1994-02-24</v>
      </c>
      <c r="F901" s="4" t="str">
        <f t="shared" si="105"/>
        <v>大专</v>
      </c>
    </row>
    <row r="902" customHeight="1" spans="1:6">
      <c r="A902" s="4">
        <v>900</v>
      </c>
      <c r="B902" s="4" t="str">
        <f>"215220190903144845141234"</f>
        <v>215220190903144845141234</v>
      </c>
      <c r="C902" s="4" t="str">
        <f>"吴贻飘"</f>
        <v>吴贻飘</v>
      </c>
      <c r="D902" s="4" t="str">
        <f t="shared" si="100"/>
        <v>女</v>
      </c>
      <c r="E902" s="5" t="str">
        <f>"1991-01-27"</f>
        <v>1991-01-27</v>
      </c>
      <c r="F902" s="4" t="str">
        <f t="shared" si="105"/>
        <v>大专</v>
      </c>
    </row>
    <row r="903" customHeight="1" spans="1:6">
      <c r="A903" s="4">
        <v>901</v>
      </c>
      <c r="B903" s="4" t="str">
        <f>"215220190903173414141368"</f>
        <v>215220190903173414141368</v>
      </c>
      <c r="C903" s="4" t="str">
        <f>"何善熊"</f>
        <v>何善熊</v>
      </c>
      <c r="D903" s="4" t="str">
        <f t="shared" si="100"/>
        <v>女</v>
      </c>
      <c r="E903" s="5" t="str">
        <f>"1996-11-13"</f>
        <v>1996-11-13</v>
      </c>
      <c r="F903" s="4" t="str">
        <f t="shared" si="105"/>
        <v>大专</v>
      </c>
    </row>
    <row r="904" customHeight="1" spans="1:6">
      <c r="A904" s="4">
        <v>902</v>
      </c>
      <c r="B904" s="4" t="str">
        <f>"215220190903175236141380"</f>
        <v>215220190903175236141380</v>
      </c>
      <c r="C904" s="4" t="str">
        <f>"陈钟玲"</f>
        <v>陈钟玲</v>
      </c>
      <c r="D904" s="4" t="str">
        <f t="shared" si="100"/>
        <v>女</v>
      </c>
      <c r="E904" s="5" t="str">
        <f>"1997-01-02"</f>
        <v>1997-01-02</v>
      </c>
      <c r="F904" s="4" t="str">
        <f t="shared" si="105"/>
        <v>大专</v>
      </c>
    </row>
    <row r="905" customHeight="1" spans="1:6">
      <c r="A905" s="4">
        <v>903</v>
      </c>
      <c r="B905" s="4" t="str">
        <f>"215220190903181539141385"</f>
        <v>215220190903181539141385</v>
      </c>
      <c r="C905" s="4" t="str">
        <f>"黎爱女"</f>
        <v>黎爱女</v>
      </c>
      <c r="D905" s="4" t="str">
        <f t="shared" si="100"/>
        <v>女</v>
      </c>
      <c r="E905" s="5" t="str">
        <f>"1996-06-14"</f>
        <v>1996-06-14</v>
      </c>
      <c r="F905" s="4" t="str">
        <f>"本科"</f>
        <v>本科</v>
      </c>
    </row>
    <row r="906" customHeight="1" spans="1:6">
      <c r="A906" s="4">
        <v>904</v>
      </c>
      <c r="B906" s="4" t="str">
        <f>"215220190903192208141412"</f>
        <v>215220190903192208141412</v>
      </c>
      <c r="C906" s="4" t="str">
        <f>"陈月英"</f>
        <v>陈月英</v>
      </c>
      <c r="D906" s="4" t="str">
        <f t="shared" si="100"/>
        <v>女</v>
      </c>
      <c r="E906" s="5" t="str">
        <f>"1987-03-04"</f>
        <v>1987-03-04</v>
      </c>
      <c r="F906" s="4" t="str">
        <f t="shared" ref="F906:F931" si="106">"大专"</f>
        <v>大专</v>
      </c>
    </row>
    <row r="907" customHeight="1" spans="1:6">
      <c r="A907" s="4">
        <v>905</v>
      </c>
      <c r="B907" s="4" t="str">
        <f>"215220190903193528141416"</f>
        <v>215220190903193528141416</v>
      </c>
      <c r="C907" s="4" t="str">
        <f>"王燕丹"</f>
        <v>王燕丹</v>
      </c>
      <c r="D907" s="4" t="str">
        <f t="shared" si="100"/>
        <v>女</v>
      </c>
      <c r="E907" s="5" t="str">
        <f>"1995-02-21"</f>
        <v>1995-02-21</v>
      </c>
      <c r="F907" s="4" t="str">
        <f t="shared" si="106"/>
        <v>大专</v>
      </c>
    </row>
    <row r="908" customHeight="1" spans="1:6">
      <c r="A908" s="4">
        <v>906</v>
      </c>
      <c r="B908" s="4" t="str">
        <f>"215220190903193540141417"</f>
        <v>215220190903193540141417</v>
      </c>
      <c r="C908" s="4" t="str">
        <f>"王瑜"</f>
        <v>王瑜</v>
      </c>
      <c r="D908" s="4" t="str">
        <f t="shared" si="100"/>
        <v>女</v>
      </c>
      <c r="E908" s="5" t="str">
        <f>"1986-11-25"</f>
        <v>1986-11-25</v>
      </c>
      <c r="F908" s="4" t="str">
        <f t="shared" si="106"/>
        <v>大专</v>
      </c>
    </row>
    <row r="909" customHeight="1" spans="1:6">
      <c r="A909" s="4">
        <v>907</v>
      </c>
      <c r="B909" s="4" t="str">
        <f>"215220190903202137141426"</f>
        <v>215220190903202137141426</v>
      </c>
      <c r="C909" s="4" t="str">
        <f>"吴冰虹"</f>
        <v>吴冰虹</v>
      </c>
      <c r="D909" s="4" t="str">
        <f t="shared" si="100"/>
        <v>女</v>
      </c>
      <c r="E909" s="5" t="str">
        <f>"1997-06-10"</f>
        <v>1997-06-10</v>
      </c>
      <c r="F909" s="4" t="str">
        <f t="shared" si="106"/>
        <v>大专</v>
      </c>
    </row>
    <row r="910" customHeight="1" spans="1:6">
      <c r="A910" s="4">
        <v>908</v>
      </c>
      <c r="B910" s="4" t="str">
        <f>"215220190903205013141437"</f>
        <v>215220190903205013141437</v>
      </c>
      <c r="C910" s="4" t="str">
        <f>"黎少君"</f>
        <v>黎少君</v>
      </c>
      <c r="D910" s="4" t="str">
        <f t="shared" si="100"/>
        <v>女</v>
      </c>
      <c r="E910" s="5" t="str">
        <f>"1992-11-19"</f>
        <v>1992-11-19</v>
      </c>
      <c r="F910" s="4" t="str">
        <f t="shared" si="106"/>
        <v>大专</v>
      </c>
    </row>
    <row r="911" customHeight="1" spans="1:6">
      <c r="A911" s="4">
        <v>909</v>
      </c>
      <c r="B911" s="4" t="str">
        <f>"215220190903205342141439"</f>
        <v>215220190903205342141439</v>
      </c>
      <c r="C911" s="4" t="str">
        <f>"吴红菊"</f>
        <v>吴红菊</v>
      </c>
      <c r="D911" s="4" t="str">
        <f t="shared" si="100"/>
        <v>女</v>
      </c>
      <c r="E911" s="5" t="str">
        <f>"1990-03-14"</f>
        <v>1990-03-14</v>
      </c>
      <c r="F911" s="4" t="str">
        <f t="shared" si="106"/>
        <v>大专</v>
      </c>
    </row>
    <row r="912" customHeight="1" spans="1:6">
      <c r="A912" s="4">
        <v>910</v>
      </c>
      <c r="B912" s="4" t="str">
        <f>"215220190903205352141440"</f>
        <v>215220190903205352141440</v>
      </c>
      <c r="C912" s="4" t="str">
        <f>"林天妍"</f>
        <v>林天妍</v>
      </c>
      <c r="D912" s="4" t="str">
        <f t="shared" si="100"/>
        <v>女</v>
      </c>
      <c r="E912" s="5" t="str">
        <f>"1998-12-17"</f>
        <v>1998-12-17</v>
      </c>
      <c r="F912" s="4" t="str">
        <f t="shared" si="106"/>
        <v>大专</v>
      </c>
    </row>
    <row r="913" customHeight="1" spans="1:6">
      <c r="A913" s="4">
        <v>911</v>
      </c>
      <c r="B913" s="4" t="str">
        <f>"215220190903205355141441"</f>
        <v>215220190903205355141441</v>
      </c>
      <c r="C913" s="4" t="str">
        <f>"周小红"</f>
        <v>周小红</v>
      </c>
      <c r="D913" s="4" t="str">
        <f t="shared" si="100"/>
        <v>女</v>
      </c>
      <c r="E913" s="5" t="str">
        <f>"1988-07-15"</f>
        <v>1988-07-15</v>
      </c>
      <c r="F913" s="4" t="str">
        <f t="shared" si="106"/>
        <v>大专</v>
      </c>
    </row>
    <row r="914" customHeight="1" spans="1:6">
      <c r="A914" s="4">
        <v>912</v>
      </c>
      <c r="B914" s="4" t="str">
        <f>"215220190903212817141449"</f>
        <v>215220190903212817141449</v>
      </c>
      <c r="C914" s="4" t="str">
        <f>"陈娜"</f>
        <v>陈娜</v>
      </c>
      <c r="D914" s="4" t="str">
        <f t="shared" si="100"/>
        <v>女</v>
      </c>
      <c r="E914" s="5" t="str">
        <f>"1995-01-04"</f>
        <v>1995-01-04</v>
      </c>
      <c r="F914" s="4" t="str">
        <f t="shared" si="106"/>
        <v>大专</v>
      </c>
    </row>
    <row r="915" customHeight="1" spans="1:6">
      <c r="A915" s="4">
        <v>913</v>
      </c>
      <c r="B915" s="4" t="str">
        <f>"215220190903215030141453"</f>
        <v>215220190903215030141453</v>
      </c>
      <c r="C915" s="4" t="str">
        <f>"林小慧"</f>
        <v>林小慧</v>
      </c>
      <c r="D915" s="4" t="str">
        <f t="shared" si="100"/>
        <v>女</v>
      </c>
      <c r="E915" s="5" t="str">
        <f>"1993-12-05"</f>
        <v>1993-12-05</v>
      </c>
      <c r="F915" s="4" t="str">
        <f t="shared" si="106"/>
        <v>大专</v>
      </c>
    </row>
    <row r="916" customHeight="1" spans="1:6">
      <c r="A916" s="4">
        <v>914</v>
      </c>
      <c r="B916" s="4" t="str">
        <f>"215220190903220937141461"</f>
        <v>215220190903220937141461</v>
      </c>
      <c r="C916" s="4" t="str">
        <f>"吴靓雅"</f>
        <v>吴靓雅</v>
      </c>
      <c r="D916" s="4" t="str">
        <f t="shared" si="100"/>
        <v>女</v>
      </c>
      <c r="E916" s="5" t="str">
        <f>"1993-03-12"</f>
        <v>1993-03-12</v>
      </c>
      <c r="F916" s="4" t="str">
        <f t="shared" si="106"/>
        <v>大专</v>
      </c>
    </row>
    <row r="917" customHeight="1" spans="1:6">
      <c r="A917" s="4">
        <v>915</v>
      </c>
      <c r="B917" s="4" t="str">
        <f>"215220190903221734141463"</f>
        <v>215220190903221734141463</v>
      </c>
      <c r="C917" s="4" t="str">
        <f>"符一苗"</f>
        <v>符一苗</v>
      </c>
      <c r="D917" s="4" t="str">
        <f t="shared" si="100"/>
        <v>女</v>
      </c>
      <c r="E917" s="5" t="str">
        <f>"1991-06-22"</f>
        <v>1991-06-22</v>
      </c>
      <c r="F917" s="4" t="str">
        <f t="shared" si="106"/>
        <v>大专</v>
      </c>
    </row>
    <row r="918" customHeight="1" spans="1:6">
      <c r="A918" s="4">
        <v>916</v>
      </c>
      <c r="B918" s="4" t="str">
        <f>"215220190904001203141477"</f>
        <v>215220190904001203141477</v>
      </c>
      <c r="C918" s="4" t="str">
        <f>"王桂珠"</f>
        <v>王桂珠</v>
      </c>
      <c r="D918" s="4" t="str">
        <f t="shared" si="100"/>
        <v>女</v>
      </c>
      <c r="E918" s="5" t="str">
        <f>"1998-10-27"</f>
        <v>1998-10-27</v>
      </c>
      <c r="F918" s="4" t="str">
        <f t="shared" si="106"/>
        <v>大专</v>
      </c>
    </row>
    <row r="919" customHeight="1" spans="1:6">
      <c r="A919" s="4">
        <v>917</v>
      </c>
      <c r="B919" s="4" t="str">
        <f>"215220190904082550141485"</f>
        <v>215220190904082550141485</v>
      </c>
      <c r="C919" s="4" t="str">
        <f>"符天姿"</f>
        <v>符天姿</v>
      </c>
      <c r="D919" s="4" t="str">
        <f t="shared" si="100"/>
        <v>女</v>
      </c>
      <c r="E919" s="5" t="str">
        <f>"1992-07-10"</f>
        <v>1992-07-10</v>
      </c>
      <c r="F919" s="4" t="str">
        <f t="shared" si="106"/>
        <v>大专</v>
      </c>
    </row>
    <row r="920" customHeight="1" spans="1:6">
      <c r="A920" s="4">
        <v>918</v>
      </c>
      <c r="B920" s="4" t="str">
        <f>"215220190904092903141517"</f>
        <v>215220190904092903141517</v>
      </c>
      <c r="C920" s="4" t="str">
        <f>"陈紫妍"</f>
        <v>陈紫妍</v>
      </c>
      <c r="D920" s="4" t="str">
        <f t="shared" si="100"/>
        <v>女</v>
      </c>
      <c r="E920" s="5" t="str">
        <f>"1998-08-21"</f>
        <v>1998-08-21</v>
      </c>
      <c r="F920" s="4" t="str">
        <f t="shared" si="106"/>
        <v>大专</v>
      </c>
    </row>
    <row r="921" customHeight="1" spans="1:6">
      <c r="A921" s="4">
        <v>919</v>
      </c>
      <c r="B921" s="4" t="str">
        <f>"215220190904094219141524"</f>
        <v>215220190904094219141524</v>
      </c>
      <c r="C921" s="4" t="str">
        <f>"陈娜"</f>
        <v>陈娜</v>
      </c>
      <c r="D921" s="4" t="str">
        <f t="shared" si="100"/>
        <v>女</v>
      </c>
      <c r="E921" s="5" t="str">
        <f>"1989-03-04"</f>
        <v>1989-03-04</v>
      </c>
      <c r="F921" s="4" t="str">
        <f t="shared" si="106"/>
        <v>大专</v>
      </c>
    </row>
    <row r="922" customHeight="1" spans="1:6">
      <c r="A922" s="4">
        <v>920</v>
      </c>
      <c r="B922" s="4" t="str">
        <f>"215220190904100502141543"</f>
        <v>215220190904100502141543</v>
      </c>
      <c r="C922" s="4" t="str">
        <f>"方冰"</f>
        <v>方冰</v>
      </c>
      <c r="D922" s="4" t="str">
        <f t="shared" si="100"/>
        <v>女</v>
      </c>
      <c r="E922" s="5" t="str">
        <f>"1991-12-21"</f>
        <v>1991-12-21</v>
      </c>
      <c r="F922" s="4" t="str">
        <f t="shared" si="106"/>
        <v>大专</v>
      </c>
    </row>
    <row r="923" customHeight="1" spans="1:6">
      <c r="A923" s="4">
        <v>921</v>
      </c>
      <c r="B923" s="4" t="str">
        <f>"215220190904103046141561"</f>
        <v>215220190904103046141561</v>
      </c>
      <c r="C923" s="4" t="str">
        <f>"纪清谭"</f>
        <v>纪清谭</v>
      </c>
      <c r="D923" s="4" t="str">
        <f t="shared" si="100"/>
        <v>女</v>
      </c>
      <c r="E923" s="5" t="str">
        <f>"1991-07-16"</f>
        <v>1991-07-16</v>
      </c>
      <c r="F923" s="4" t="str">
        <f t="shared" si="106"/>
        <v>大专</v>
      </c>
    </row>
    <row r="924" customHeight="1" spans="1:6">
      <c r="A924" s="4">
        <v>922</v>
      </c>
      <c r="B924" s="4" t="str">
        <f>"215220190904124908141615"</f>
        <v>215220190904124908141615</v>
      </c>
      <c r="C924" s="4" t="str">
        <f>"邓海丽"</f>
        <v>邓海丽</v>
      </c>
      <c r="D924" s="4" t="str">
        <f t="shared" si="100"/>
        <v>女</v>
      </c>
      <c r="E924" s="5" t="str">
        <f>"1992-04-18"</f>
        <v>1992-04-18</v>
      </c>
      <c r="F924" s="4" t="str">
        <f t="shared" si="106"/>
        <v>大专</v>
      </c>
    </row>
    <row r="925" customHeight="1" spans="1:6">
      <c r="A925" s="4">
        <v>923</v>
      </c>
      <c r="B925" s="4" t="str">
        <f>"215220190904143544141638"</f>
        <v>215220190904143544141638</v>
      </c>
      <c r="C925" s="4" t="str">
        <f>"洪晓青"</f>
        <v>洪晓青</v>
      </c>
      <c r="D925" s="4" t="str">
        <f t="shared" si="100"/>
        <v>女</v>
      </c>
      <c r="E925" s="5" t="str">
        <f>"1986-10-28"</f>
        <v>1986-10-28</v>
      </c>
      <c r="F925" s="4" t="str">
        <f t="shared" si="106"/>
        <v>大专</v>
      </c>
    </row>
    <row r="926" customHeight="1" spans="1:6">
      <c r="A926" s="4">
        <v>924</v>
      </c>
      <c r="B926" s="4" t="str">
        <f>"215220190904155428141669"</f>
        <v>215220190904155428141669</v>
      </c>
      <c r="C926" s="4" t="str">
        <f>"陈秋菊"</f>
        <v>陈秋菊</v>
      </c>
      <c r="D926" s="4" t="str">
        <f t="shared" si="100"/>
        <v>女</v>
      </c>
      <c r="E926" s="5" t="str">
        <f>"1991-08-14"</f>
        <v>1991-08-14</v>
      </c>
      <c r="F926" s="4" t="str">
        <f t="shared" si="106"/>
        <v>大专</v>
      </c>
    </row>
    <row r="927" customHeight="1" spans="1:6">
      <c r="A927" s="4">
        <v>925</v>
      </c>
      <c r="B927" s="4" t="str">
        <f>"215220190904160358141672"</f>
        <v>215220190904160358141672</v>
      </c>
      <c r="C927" s="4" t="str">
        <f>"钟少萍"</f>
        <v>钟少萍</v>
      </c>
      <c r="D927" s="4" t="str">
        <f t="shared" si="100"/>
        <v>女</v>
      </c>
      <c r="E927" s="5" t="str">
        <f>"1987-08-10"</f>
        <v>1987-08-10</v>
      </c>
      <c r="F927" s="4" t="str">
        <f t="shared" si="106"/>
        <v>大专</v>
      </c>
    </row>
    <row r="928" customHeight="1" spans="1:6">
      <c r="A928" s="4">
        <v>926</v>
      </c>
      <c r="B928" s="4" t="str">
        <f>"215220190904172155141692"</f>
        <v>215220190904172155141692</v>
      </c>
      <c r="C928" s="4" t="str">
        <f>"李巧瑜"</f>
        <v>李巧瑜</v>
      </c>
      <c r="D928" s="4" t="str">
        <f t="shared" si="100"/>
        <v>女</v>
      </c>
      <c r="E928" s="5" t="str">
        <f>"1995-03-01"</f>
        <v>1995-03-01</v>
      </c>
      <c r="F928" s="4" t="str">
        <f t="shared" si="106"/>
        <v>大专</v>
      </c>
    </row>
    <row r="929" customHeight="1" spans="1:6">
      <c r="A929" s="4">
        <v>927</v>
      </c>
      <c r="B929" s="4" t="str">
        <f>"215220190904180543141708"</f>
        <v>215220190904180543141708</v>
      </c>
      <c r="C929" s="4" t="str">
        <f>"张靖曼"</f>
        <v>张靖曼</v>
      </c>
      <c r="D929" s="4" t="str">
        <f t="shared" si="100"/>
        <v>女</v>
      </c>
      <c r="E929" s="5" t="str">
        <f>"1995-04-12"</f>
        <v>1995-04-12</v>
      </c>
      <c r="F929" s="4" t="str">
        <f t="shared" si="106"/>
        <v>大专</v>
      </c>
    </row>
    <row r="930" customHeight="1" spans="1:6">
      <c r="A930" s="4">
        <v>928</v>
      </c>
      <c r="B930" s="4" t="str">
        <f>"215220190904190644141721"</f>
        <v>215220190904190644141721</v>
      </c>
      <c r="C930" s="4" t="str">
        <f>"符思敏"</f>
        <v>符思敏</v>
      </c>
      <c r="D930" s="4" t="str">
        <f t="shared" si="100"/>
        <v>女</v>
      </c>
      <c r="E930" s="5" t="str">
        <f>"1995-06-27"</f>
        <v>1995-06-27</v>
      </c>
      <c r="F930" s="4" t="str">
        <f t="shared" si="106"/>
        <v>大专</v>
      </c>
    </row>
    <row r="931" customHeight="1" spans="1:6">
      <c r="A931" s="4">
        <v>929</v>
      </c>
      <c r="B931" s="4" t="str">
        <f>"215220190904195141141732"</f>
        <v>215220190904195141141732</v>
      </c>
      <c r="C931" s="4" t="str">
        <f>"陈石女"</f>
        <v>陈石女</v>
      </c>
      <c r="D931" s="4" t="str">
        <f t="shared" si="100"/>
        <v>女</v>
      </c>
      <c r="E931" s="5" t="str">
        <f>"1995-05-11"</f>
        <v>1995-05-11</v>
      </c>
      <c r="F931" s="4" t="str">
        <f t="shared" si="106"/>
        <v>大专</v>
      </c>
    </row>
    <row r="932" customHeight="1" spans="1:6">
      <c r="A932" s="4">
        <v>930</v>
      </c>
      <c r="B932" s="4" t="str">
        <f>"215220190904202626141737"</f>
        <v>215220190904202626141737</v>
      </c>
      <c r="C932" s="4" t="str">
        <f>"黄彩美"</f>
        <v>黄彩美</v>
      </c>
      <c r="D932" s="4" t="str">
        <f t="shared" si="100"/>
        <v>女</v>
      </c>
      <c r="E932" s="5" t="str">
        <f>"1992-11-13"</f>
        <v>1992-11-13</v>
      </c>
      <c r="F932" s="4" t="str">
        <f>"本科"</f>
        <v>本科</v>
      </c>
    </row>
    <row r="933" customHeight="1" spans="1:6">
      <c r="A933" s="4">
        <v>931</v>
      </c>
      <c r="B933" s="4" t="str">
        <f>"215220190904203136141738"</f>
        <v>215220190904203136141738</v>
      </c>
      <c r="C933" s="4" t="str">
        <f>"羊美柳"</f>
        <v>羊美柳</v>
      </c>
      <c r="D933" s="4" t="str">
        <f t="shared" si="100"/>
        <v>女</v>
      </c>
      <c r="E933" s="5" t="str">
        <f>"1996-04-11"</f>
        <v>1996-04-11</v>
      </c>
      <c r="F933" s="4" t="str">
        <f t="shared" ref="F933:F942" si="107">"大专"</f>
        <v>大专</v>
      </c>
    </row>
    <row r="934" customHeight="1" spans="1:6">
      <c r="A934" s="4">
        <v>932</v>
      </c>
      <c r="B934" s="4" t="str">
        <f>"215220190904210716141744"</f>
        <v>215220190904210716141744</v>
      </c>
      <c r="C934" s="4" t="str">
        <f>"王芳洁"</f>
        <v>王芳洁</v>
      </c>
      <c r="D934" s="4" t="str">
        <f t="shared" si="100"/>
        <v>女</v>
      </c>
      <c r="E934" s="5" t="str">
        <f>"1985-10-28"</f>
        <v>1985-10-28</v>
      </c>
      <c r="F934" s="4" t="str">
        <f t="shared" si="107"/>
        <v>大专</v>
      </c>
    </row>
    <row r="935" customHeight="1" spans="1:6">
      <c r="A935" s="4">
        <v>933</v>
      </c>
      <c r="B935" s="4" t="str">
        <f>"215220190904213922141751"</f>
        <v>215220190904213922141751</v>
      </c>
      <c r="C935" s="4" t="str">
        <f>"王会莎"</f>
        <v>王会莎</v>
      </c>
      <c r="D935" s="4" t="str">
        <f t="shared" si="100"/>
        <v>女</v>
      </c>
      <c r="E935" s="5" t="str">
        <f>"1996-08-20"</f>
        <v>1996-08-20</v>
      </c>
      <c r="F935" s="4" t="str">
        <f t="shared" si="107"/>
        <v>大专</v>
      </c>
    </row>
    <row r="936" customHeight="1" spans="1:6">
      <c r="A936" s="4">
        <v>934</v>
      </c>
      <c r="B936" s="4" t="str">
        <f>"215220190904214527141754"</f>
        <v>215220190904214527141754</v>
      </c>
      <c r="C936" s="4" t="str">
        <f>"冯婧琪"</f>
        <v>冯婧琪</v>
      </c>
      <c r="D936" s="4" t="str">
        <f t="shared" si="100"/>
        <v>女</v>
      </c>
      <c r="E936" s="5" t="str">
        <f>"1993-06-19"</f>
        <v>1993-06-19</v>
      </c>
      <c r="F936" s="4" t="str">
        <f t="shared" si="107"/>
        <v>大专</v>
      </c>
    </row>
    <row r="937" customHeight="1" spans="1:6">
      <c r="A937" s="4">
        <v>935</v>
      </c>
      <c r="B937" s="4" t="str">
        <f>"215220190904221258141758"</f>
        <v>215220190904221258141758</v>
      </c>
      <c r="C937" s="4" t="str">
        <f>"王兰"</f>
        <v>王兰</v>
      </c>
      <c r="D937" s="4" t="str">
        <f t="shared" si="100"/>
        <v>女</v>
      </c>
      <c r="E937" s="5" t="str">
        <f>"1998-10-01"</f>
        <v>1998-10-01</v>
      </c>
      <c r="F937" s="4" t="str">
        <f t="shared" si="107"/>
        <v>大专</v>
      </c>
    </row>
    <row r="938" customHeight="1" spans="1:6">
      <c r="A938" s="4">
        <v>936</v>
      </c>
      <c r="B938" s="4" t="str">
        <f>"215220190904221628141759"</f>
        <v>215220190904221628141759</v>
      </c>
      <c r="C938" s="4" t="str">
        <f>"周桧君"</f>
        <v>周桧君</v>
      </c>
      <c r="D938" s="4" t="str">
        <f t="shared" si="100"/>
        <v>女</v>
      </c>
      <c r="E938" s="5" t="str">
        <f>"1992-01-13"</f>
        <v>1992-01-13</v>
      </c>
      <c r="F938" s="4" t="str">
        <f t="shared" si="107"/>
        <v>大专</v>
      </c>
    </row>
    <row r="939" customHeight="1" spans="1:6">
      <c r="A939" s="4">
        <v>937</v>
      </c>
      <c r="B939" s="4" t="str">
        <f>"215220190904224035141762"</f>
        <v>215220190904224035141762</v>
      </c>
      <c r="C939" s="4" t="str">
        <f>"王萍"</f>
        <v>王萍</v>
      </c>
      <c r="D939" s="4" t="str">
        <f t="shared" si="100"/>
        <v>女</v>
      </c>
      <c r="E939" s="5" t="str">
        <f>"1996-04-06"</f>
        <v>1996-04-06</v>
      </c>
      <c r="F939" s="4" t="str">
        <f t="shared" si="107"/>
        <v>大专</v>
      </c>
    </row>
    <row r="940" customHeight="1" spans="1:6">
      <c r="A940" s="4">
        <v>938</v>
      </c>
      <c r="B940" s="4" t="str">
        <f>"215220190904225648141767"</f>
        <v>215220190904225648141767</v>
      </c>
      <c r="C940" s="4" t="str">
        <f>"张惠景"</f>
        <v>张惠景</v>
      </c>
      <c r="D940" s="4" t="str">
        <f t="shared" si="100"/>
        <v>女</v>
      </c>
      <c r="E940" s="5" t="str">
        <f>"1996-04-11"</f>
        <v>1996-04-11</v>
      </c>
      <c r="F940" s="4" t="str">
        <f t="shared" si="107"/>
        <v>大专</v>
      </c>
    </row>
    <row r="941" customHeight="1" spans="1:6">
      <c r="A941" s="4">
        <v>939</v>
      </c>
      <c r="B941" s="4" t="str">
        <f>"215220190904225656141768"</f>
        <v>215220190904225656141768</v>
      </c>
      <c r="C941" s="4" t="str">
        <f>"陈梅斐"</f>
        <v>陈梅斐</v>
      </c>
      <c r="D941" s="4" t="str">
        <f t="shared" si="100"/>
        <v>女</v>
      </c>
      <c r="E941" s="5" t="str">
        <f>"1988-07-19"</f>
        <v>1988-07-19</v>
      </c>
      <c r="F941" s="4" t="str">
        <f t="shared" si="107"/>
        <v>大专</v>
      </c>
    </row>
    <row r="942" customHeight="1" spans="1:6">
      <c r="A942" s="4">
        <v>940</v>
      </c>
      <c r="B942" s="4" t="str">
        <f>"215220190905044701141778"</f>
        <v>215220190905044701141778</v>
      </c>
      <c r="C942" s="4" t="str">
        <f>"韦乔镄"</f>
        <v>韦乔镄</v>
      </c>
      <c r="D942" s="4" t="str">
        <f t="shared" si="100"/>
        <v>女</v>
      </c>
      <c r="E942" s="5" t="str">
        <f>"1992-03-10"</f>
        <v>1992-03-10</v>
      </c>
      <c r="F942" s="4" t="str">
        <f t="shared" si="107"/>
        <v>大专</v>
      </c>
    </row>
    <row r="943" customHeight="1" spans="1:6">
      <c r="A943" s="4">
        <v>941</v>
      </c>
      <c r="B943" s="4" t="str">
        <f>"215220190905090015141796"</f>
        <v>215220190905090015141796</v>
      </c>
      <c r="C943" s="4" t="str">
        <f>"陈虹"</f>
        <v>陈虹</v>
      </c>
      <c r="D943" s="4" t="str">
        <f t="shared" ref="D943:D953" si="108">"女"</f>
        <v>女</v>
      </c>
      <c r="E943" s="5" t="str">
        <f>"1990-12-17"</f>
        <v>1990-12-17</v>
      </c>
      <c r="F943" s="4" t="str">
        <f t="shared" ref="F943:F948" si="109">"本科"</f>
        <v>本科</v>
      </c>
    </row>
    <row r="944" customHeight="1" spans="1:6">
      <c r="A944" s="4">
        <v>942</v>
      </c>
      <c r="B944" s="4" t="str">
        <f>"215220190905092042141825"</f>
        <v>215220190905092042141825</v>
      </c>
      <c r="C944" s="4" t="str">
        <f>"吴若顺"</f>
        <v>吴若顺</v>
      </c>
      <c r="D944" s="4" t="str">
        <f t="shared" si="108"/>
        <v>女</v>
      </c>
      <c r="E944" s="5" t="str">
        <f>"1997-06-29"</f>
        <v>1997-06-29</v>
      </c>
      <c r="F944" s="4" t="str">
        <f t="shared" si="109"/>
        <v>本科</v>
      </c>
    </row>
    <row r="945" customHeight="1" spans="1:6">
      <c r="A945" s="4">
        <v>943</v>
      </c>
      <c r="B945" s="4" t="str">
        <f>"215220190905093211141847"</f>
        <v>215220190905093211141847</v>
      </c>
      <c r="C945" s="4" t="str">
        <f>"卓汉妹"</f>
        <v>卓汉妹</v>
      </c>
      <c r="D945" s="4" t="str">
        <f t="shared" si="108"/>
        <v>女</v>
      </c>
      <c r="E945" s="5" t="str">
        <f>"1994-05-04"</f>
        <v>1994-05-04</v>
      </c>
      <c r="F945" s="4" t="str">
        <f t="shared" ref="F945:F947" si="110">"大专"</f>
        <v>大专</v>
      </c>
    </row>
    <row r="946" customHeight="1" spans="1:6">
      <c r="A946" s="4">
        <v>944</v>
      </c>
      <c r="B946" s="4" t="str">
        <f>"215220190905093242141849"</f>
        <v>215220190905093242141849</v>
      </c>
      <c r="C946" s="4" t="str">
        <f>"王玲"</f>
        <v>王玲</v>
      </c>
      <c r="D946" s="4" t="str">
        <f t="shared" si="108"/>
        <v>女</v>
      </c>
      <c r="E946" s="5" t="str">
        <f>"1985-05-16"</f>
        <v>1985-05-16</v>
      </c>
      <c r="F946" s="4" t="str">
        <f t="shared" si="110"/>
        <v>大专</v>
      </c>
    </row>
    <row r="947" customHeight="1" spans="1:6">
      <c r="A947" s="4">
        <v>945</v>
      </c>
      <c r="B947" s="4" t="str">
        <f>"215220190905093432141854"</f>
        <v>215220190905093432141854</v>
      </c>
      <c r="C947" s="4" t="str">
        <f>"王燕归"</f>
        <v>王燕归</v>
      </c>
      <c r="D947" s="4" t="str">
        <f t="shared" si="108"/>
        <v>女</v>
      </c>
      <c r="E947" s="5" t="str">
        <f>"1993-10-03"</f>
        <v>1993-10-03</v>
      </c>
      <c r="F947" s="4" t="str">
        <f t="shared" si="110"/>
        <v>大专</v>
      </c>
    </row>
    <row r="948" customHeight="1" spans="1:6">
      <c r="A948" s="4">
        <v>946</v>
      </c>
      <c r="B948" s="4" t="str">
        <f>"215220190905102726141903"</f>
        <v>215220190905102726141903</v>
      </c>
      <c r="C948" s="4" t="str">
        <f>"陈丽丹"</f>
        <v>陈丽丹</v>
      </c>
      <c r="D948" s="4" t="str">
        <f t="shared" si="108"/>
        <v>女</v>
      </c>
      <c r="E948" s="5" t="str">
        <f>"1992-03-04"</f>
        <v>1992-03-04</v>
      </c>
      <c r="F948" s="4" t="str">
        <f t="shared" si="109"/>
        <v>本科</v>
      </c>
    </row>
    <row r="949" customHeight="1" spans="1:6">
      <c r="A949" s="4">
        <v>947</v>
      </c>
      <c r="B949" s="4" t="str">
        <f>"215220190905114535141962"</f>
        <v>215220190905114535141962</v>
      </c>
      <c r="C949" s="4" t="str">
        <f>"李丽连"</f>
        <v>李丽连</v>
      </c>
      <c r="D949" s="4" t="str">
        <f t="shared" si="108"/>
        <v>女</v>
      </c>
      <c r="E949" s="5" t="str">
        <f>"1988-02-26"</f>
        <v>1988-02-26</v>
      </c>
      <c r="F949" s="4" t="str">
        <f t="shared" ref="F949:F953" si="111">"大专"</f>
        <v>大专</v>
      </c>
    </row>
    <row r="950" customHeight="1" spans="1:6">
      <c r="A950" s="4">
        <v>948</v>
      </c>
      <c r="B950" s="4" t="str">
        <f>"215220190905123332141986"</f>
        <v>215220190905123332141986</v>
      </c>
      <c r="C950" s="4" t="str">
        <f>"饶小梅"</f>
        <v>饶小梅</v>
      </c>
      <c r="D950" s="4" t="str">
        <f t="shared" si="108"/>
        <v>女</v>
      </c>
      <c r="E950" s="5" t="str">
        <f>"1994-04-30"</f>
        <v>1994-04-30</v>
      </c>
      <c r="F950" s="4" t="str">
        <f t="shared" si="111"/>
        <v>大专</v>
      </c>
    </row>
    <row r="951" customHeight="1" spans="1:6">
      <c r="A951" s="4">
        <v>949</v>
      </c>
      <c r="B951" s="4" t="str">
        <f>"215220190905123441141987"</f>
        <v>215220190905123441141987</v>
      </c>
      <c r="C951" s="4" t="str">
        <f>"陈曼菁"</f>
        <v>陈曼菁</v>
      </c>
      <c r="D951" s="4" t="str">
        <f t="shared" si="108"/>
        <v>女</v>
      </c>
      <c r="E951" s="5" t="str">
        <f>"1996-07-28"</f>
        <v>1996-07-28</v>
      </c>
      <c r="F951" s="4" t="str">
        <f t="shared" si="111"/>
        <v>大专</v>
      </c>
    </row>
    <row r="952" customHeight="1" spans="1:6">
      <c r="A952" s="4">
        <v>950</v>
      </c>
      <c r="B952" s="4" t="str">
        <f>"215220190905123929141991"</f>
        <v>215220190905123929141991</v>
      </c>
      <c r="C952" s="4" t="str">
        <f>"王祎"</f>
        <v>王祎</v>
      </c>
      <c r="D952" s="4" t="str">
        <f t="shared" si="108"/>
        <v>女</v>
      </c>
      <c r="E952" s="5" t="str">
        <f>"1993-06-08"</f>
        <v>1993-06-08</v>
      </c>
      <c r="F952" s="4" t="str">
        <f t="shared" si="111"/>
        <v>大专</v>
      </c>
    </row>
    <row r="953" customHeight="1" spans="1:6">
      <c r="A953" s="4">
        <v>951</v>
      </c>
      <c r="B953" s="4" t="str">
        <f>"215220190905124148141995"</f>
        <v>215220190905124148141995</v>
      </c>
      <c r="C953" s="4" t="str">
        <f>"王慧珍"</f>
        <v>王慧珍</v>
      </c>
      <c r="D953" s="4" t="str">
        <f t="shared" si="108"/>
        <v>女</v>
      </c>
      <c r="E953" s="5" t="str">
        <f>"1991-01-12"</f>
        <v>1991-01-12</v>
      </c>
      <c r="F953" s="4" t="str">
        <f t="shared" si="111"/>
        <v>大专</v>
      </c>
    </row>
  </sheetData>
  <autoFilter ref="B2:F953"/>
  <mergeCells count="1">
    <mergeCell ref="A1:F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屯昌通过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2019-09-12T00:52:00Z</dcterms:created>
  <dcterms:modified xsi:type="dcterms:W3CDTF">2019-09-12T06:43:29Z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