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22056" windowHeight="9264"/>
  </bookViews>
  <sheets>
    <sheet name="卫生(总成绩) (2)" sheetId="1" r:id="rId1"/>
  </sheets>
  <definedNames>
    <definedName name="_xlnm._FilterDatabase" localSheetId="0" hidden="1">'卫生(总成绩) (2)'!$A$3:$H$236</definedName>
    <definedName name="_xlnm.Print_Area" localSheetId="0">'卫生(总成绩) (2)'!$A$1:$H$236</definedName>
    <definedName name="_xlnm.Print_Titles" localSheetId="0">'卫生(总成绩) (2)'!$3:$3</definedName>
  </definedNames>
  <calcPr calcId="144525"/>
</workbook>
</file>

<file path=xl/calcChain.xml><?xml version="1.0" encoding="utf-8"?>
<calcChain xmlns="http://schemas.openxmlformats.org/spreadsheetml/2006/main">
  <c r="A236" i="1" l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<sst xmlns="http://schemas.openxmlformats.org/spreadsheetml/2006/main" count="271" uniqueCount="17">
  <si>
    <t>姓名</t>
  </si>
  <si>
    <t>准考证号</t>
  </si>
  <si>
    <t>报考岗位</t>
  </si>
  <si>
    <t>笔试最终成绩</t>
    <phoneticPr fontId="2" type="noConversion"/>
  </si>
  <si>
    <t>面试成绩</t>
    <phoneticPr fontId="2" type="noConversion"/>
  </si>
  <si>
    <t>平均后
面试成绩</t>
    <phoneticPr fontId="2" type="noConversion"/>
  </si>
  <si>
    <t>总成绩</t>
    <phoneticPr fontId="2" type="noConversion"/>
  </si>
  <si>
    <t>备注</t>
    <phoneticPr fontId="2" type="noConversion"/>
  </si>
  <si>
    <t>3004_护理</t>
  </si>
  <si>
    <t>缺考</t>
    <phoneticPr fontId="2" type="noConversion"/>
  </si>
  <si>
    <t>3005_医疗</t>
  </si>
  <si>
    <t>3006_药学</t>
  </si>
  <si>
    <t>3007_护理</t>
  </si>
  <si>
    <t>3008_医学影像</t>
  </si>
  <si>
    <t>3009_医学检验</t>
  </si>
  <si>
    <t>2019年新野县公开招聘医护人员考试总成绩</t>
    <phoneticPr fontId="2" type="noConversion"/>
  </si>
  <si>
    <t>附件1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</si>
</sst>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_ "/>
    <numFmt numFmtId="178" formatCode="0.00_);[Red]\(0.00\)"/>
  </numFmts>
  <fonts count="6">
    <font>
      <sz val="12"/>
      <name val="宋体"/>
      <family val="3"/>
      <charset val="134"/>
    </font>
    <font>
      <sz val="11"/>
      <name val="黑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36"/>
  <sheetViews>
    <sheetView tabSelected="1" view="pageBreakPreview" zoomScaleNormal="100" zoomScaleSheetLayoutView="100" workbookViewId="0">
      <pane ySplit="3" topLeftCell="A4" activePane="bottomLeft" state="frozen"/>
      <selection pane="bottomLeft" activeCell="O201" sqref="O201"/>
    </sheetView>
  </sheetViews>
  <sheetFormatPr defaultColWidth="9" defaultRowHeight="15.6"/>
  <cols>
    <col min="1" max="1" width="6.3984375" style="12" customWidth="1"/>
    <col min="2" max="2" width="9.5" style="12" customWidth="1"/>
    <col min="3" max="3" width="10.5" style="12" customWidth="1"/>
    <col min="4" max="4" width="6.69921875" style="19" customWidth="1"/>
    <col min="5" max="5" width="4.8984375" style="20" customWidth="1"/>
    <col min="6" max="6" width="8" style="20" customWidth="1"/>
    <col min="7" max="7" width="6.796875" style="21" customWidth="1"/>
    <col min="8" max="8" width="11.296875" style="12" customWidth="1"/>
    <col min="9" max="16384" width="9" style="12"/>
  </cols>
  <sheetData>
    <row r="1" spans="1:8">
      <c r="A1" s="22" t="s">
        <v>16</v>
      </c>
    </row>
    <row r="2" spans="1:8" ht="28.2" customHeight="1">
      <c r="A2" s="24" t="s">
        <v>15</v>
      </c>
      <c r="B2" s="24"/>
      <c r="C2" s="24"/>
      <c r="D2" s="24"/>
      <c r="E2" s="24"/>
      <c r="F2" s="24"/>
      <c r="G2" s="24"/>
      <c r="H2" s="24"/>
    </row>
    <row r="3" spans="1:8" s="6" customFormat="1" ht="27.6" customHeight="1">
      <c r="A3" s="1" t="s">
        <v>0</v>
      </c>
      <c r="B3" s="1" t="s">
        <v>1</v>
      </c>
      <c r="C3" s="1" t="s">
        <v>2</v>
      </c>
      <c r="D3" s="2" t="s">
        <v>3</v>
      </c>
      <c r="E3" s="3" t="s">
        <v>4</v>
      </c>
      <c r="F3" s="3" t="s">
        <v>5</v>
      </c>
      <c r="G3" s="4" t="s">
        <v>6</v>
      </c>
      <c r="H3" s="5" t="s">
        <v>7</v>
      </c>
    </row>
    <row r="4" spans="1:8" ht="15" customHeight="1">
      <c r="A4" s="7" t="str">
        <f>"李金"</f>
        <v>李金</v>
      </c>
      <c r="B4" s="7">
        <v>20192516</v>
      </c>
      <c r="C4" s="7" t="s">
        <v>8</v>
      </c>
      <c r="D4" s="8">
        <v>79</v>
      </c>
      <c r="E4" s="9">
        <v>87</v>
      </c>
      <c r="F4" s="10">
        <v>86.9739</v>
      </c>
      <c r="G4" s="10">
        <v>82.18956</v>
      </c>
      <c r="H4" s="11"/>
    </row>
    <row r="5" spans="1:8" ht="15" customHeight="1">
      <c r="A5" s="7" t="str">
        <f>"肖凡丽"</f>
        <v>肖凡丽</v>
      </c>
      <c r="B5" s="7">
        <v>20192803</v>
      </c>
      <c r="C5" s="7" t="s">
        <v>8</v>
      </c>
      <c r="D5" s="8">
        <v>78</v>
      </c>
      <c r="E5" s="9">
        <v>85.4</v>
      </c>
      <c r="F5" s="10">
        <v>85.511020000000016</v>
      </c>
      <c r="G5" s="10">
        <v>81.004408000000012</v>
      </c>
      <c r="H5" s="11"/>
    </row>
    <row r="6" spans="1:8" ht="15" customHeight="1">
      <c r="A6" s="7" t="str">
        <f>"郭天雨"</f>
        <v>郭天雨</v>
      </c>
      <c r="B6" s="7">
        <v>20192724</v>
      </c>
      <c r="C6" s="7" t="s">
        <v>8</v>
      </c>
      <c r="D6" s="8">
        <v>76.5</v>
      </c>
      <c r="E6" s="9">
        <v>86.2</v>
      </c>
      <c r="F6" s="10">
        <v>86.312060000000017</v>
      </c>
      <c r="G6" s="10">
        <v>80.424824000000001</v>
      </c>
      <c r="H6" s="11"/>
    </row>
    <row r="7" spans="1:8" ht="15" customHeight="1">
      <c r="A7" s="7" t="str">
        <f>"卢莉莉"</f>
        <v>卢莉莉</v>
      </c>
      <c r="B7" s="7">
        <v>20192705</v>
      </c>
      <c r="C7" s="7" t="s">
        <v>8</v>
      </c>
      <c r="D7" s="8">
        <v>73</v>
      </c>
      <c r="E7" s="9">
        <v>84.4</v>
      </c>
      <c r="F7" s="10">
        <v>84.509720000000016</v>
      </c>
      <c r="G7" s="10">
        <v>77.603888000000012</v>
      </c>
      <c r="H7" s="11"/>
    </row>
    <row r="8" spans="1:8" ht="15" customHeight="1">
      <c r="A8" s="7" t="str">
        <f>"郭铭莹"</f>
        <v>郭铭莹</v>
      </c>
      <c r="B8" s="7">
        <v>20192701</v>
      </c>
      <c r="C8" s="7" t="s">
        <v>8</v>
      </c>
      <c r="D8" s="8">
        <v>68</v>
      </c>
      <c r="E8" s="9">
        <v>91.6</v>
      </c>
      <c r="F8" s="10">
        <v>91.49924</v>
      </c>
      <c r="G8" s="10">
        <v>77.399696000000006</v>
      </c>
      <c r="H8" s="11"/>
    </row>
    <row r="9" spans="1:8" ht="15" customHeight="1">
      <c r="A9" s="7" t="str">
        <f>"喻莹莹"</f>
        <v>喻莹莹</v>
      </c>
      <c r="B9" s="7">
        <v>20192804</v>
      </c>
      <c r="C9" s="7" t="s">
        <v>8</v>
      </c>
      <c r="D9" s="8">
        <v>71.5</v>
      </c>
      <c r="E9" s="9">
        <v>83.6</v>
      </c>
      <c r="F9" s="10">
        <v>83.574919999999992</v>
      </c>
      <c r="G9" s="10">
        <v>76.329967999999994</v>
      </c>
      <c r="H9" s="11"/>
    </row>
    <row r="10" spans="1:8" ht="15" customHeight="1">
      <c r="A10" s="7" t="str">
        <f>"孙俊艳"</f>
        <v>孙俊艳</v>
      </c>
      <c r="B10" s="7">
        <v>20192629</v>
      </c>
      <c r="C10" s="7" t="s">
        <v>8</v>
      </c>
      <c r="D10" s="8">
        <v>71.5</v>
      </c>
      <c r="E10" s="9">
        <v>83.4</v>
      </c>
      <c r="F10" s="10">
        <v>83.308260000000004</v>
      </c>
      <c r="G10" s="10">
        <v>76.223303999999999</v>
      </c>
      <c r="H10" s="11"/>
    </row>
    <row r="11" spans="1:8" ht="15" customHeight="1">
      <c r="A11" s="7" t="str">
        <f>"刘婉莹"</f>
        <v>刘婉莹</v>
      </c>
      <c r="B11" s="7">
        <v>20192623</v>
      </c>
      <c r="C11" s="7" t="s">
        <v>8</v>
      </c>
      <c r="D11" s="8">
        <v>69.5</v>
      </c>
      <c r="E11" s="9">
        <v>86.4</v>
      </c>
      <c r="F11" s="10">
        <v>86.304960000000008</v>
      </c>
      <c r="G11" s="10">
        <v>76.221983999999992</v>
      </c>
      <c r="H11" s="11"/>
    </row>
    <row r="12" spans="1:8" ht="15" customHeight="1">
      <c r="A12" s="7" t="str">
        <f>"夏冬冬"</f>
        <v>夏冬冬</v>
      </c>
      <c r="B12" s="7">
        <v>20192702</v>
      </c>
      <c r="C12" s="7" t="s">
        <v>8</v>
      </c>
      <c r="D12" s="8">
        <v>69.5</v>
      </c>
      <c r="E12" s="9">
        <v>85.8</v>
      </c>
      <c r="F12" s="10">
        <v>85.705619999999996</v>
      </c>
      <c r="G12" s="10">
        <v>75.982247999999998</v>
      </c>
      <c r="H12" s="11"/>
    </row>
    <row r="13" spans="1:8" ht="15" customHeight="1">
      <c r="A13" s="7" t="str">
        <f>"刘宁"</f>
        <v>刘宁</v>
      </c>
      <c r="B13" s="7">
        <v>20192728</v>
      </c>
      <c r="C13" s="7" t="s">
        <v>8</v>
      </c>
      <c r="D13" s="8">
        <v>72</v>
      </c>
      <c r="E13" s="9">
        <v>81.2</v>
      </c>
      <c r="F13" s="10">
        <v>81.175640000000001</v>
      </c>
      <c r="G13" s="10">
        <v>75.670255999999995</v>
      </c>
      <c r="H13" s="11"/>
    </row>
    <row r="14" spans="1:8" ht="15" customHeight="1">
      <c r="A14" s="7" t="str">
        <f>"宋亚丽"</f>
        <v>宋亚丽</v>
      </c>
      <c r="B14" s="7">
        <v>20192522</v>
      </c>
      <c r="C14" s="7" t="s">
        <v>8</v>
      </c>
      <c r="D14" s="8">
        <v>71.5</v>
      </c>
      <c r="E14" s="9">
        <v>82</v>
      </c>
      <c r="F14" s="10">
        <v>81.909800000000004</v>
      </c>
      <c r="G14" s="10">
        <v>75.663920000000005</v>
      </c>
      <c r="H14" s="11"/>
    </row>
    <row r="15" spans="1:8" ht="15" customHeight="1">
      <c r="A15" s="7" t="str">
        <f>"段亚芳"</f>
        <v>段亚芳</v>
      </c>
      <c r="B15" s="7">
        <v>20192720</v>
      </c>
      <c r="C15" s="7" t="s">
        <v>8</v>
      </c>
      <c r="D15" s="8">
        <v>67.5</v>
      </c>
      <c r="E15" s="9">
        <v>86.8</v>
      </c>
      <c r="F15" s="10">
        <v>86.773960000000002</v>
      </c>
      <c r="G15" s="10">
        <v>75.209584000000007</v>
      </c>
      <c r="H15" s="11"/>
    </row>
    <row r="16" spans="1:8" ht="15" customHeight="1">
      <c r="A16" s="7" t="str">
        <f>"乔丽彬"</f>
        <v>乔丽彬</v>
      </c>
      <c r="B16" s="7">
        <v>20192507</v>
      </c>
      <c r="C16" s="7" t="s">
        <v>8</v>
      </c>
      <c r="D16" s="8">
        <v>69.5</v>
      </c>
      <c r="E16" s="9">
        <v>83</v>
      </c>
      <c r="F16" s="10">
        <v>83.107900000000001</v>
      </c>
      <c r="G16" s="10">
        <v>74.943160000000006</v>
      </c>
      <c r="H16" s="11"/>
    </row>
    <row r="17" spans="1:8" ht="15" customHeight="1">
      <c r="A17" s="7" t="str">
        <f>"曹金"</f>
        <v>曹金</v>
      </c>
      <c r="B17" s="7">
        <v>20192711</v>
      </c>
      <c r="C17" s="7" t="s">
        <v>8</v>
      </c>
      <c r="D17" s="8">
        <v>68</v>
      </c>
      <c r="E17" s="9">
        <v>84</v>
      </c>
      <c r="F17" s="10">
        <v>84.109200000000001</v>
      </c>
      <c r="G17" s="10">
        <v>74.443680000000001</v>
      </c>
      <c r="H17" s="11"/>
    </row>
    <row r="18" spans="1:8" ht="15" customHeight="1">
      <c r="A18" s="7" t="str">
        <f>"王冰"</f>
        <v>王冰</v>
      </c>
      <c r="B18" s="7">
        <v>20192609</v>
      </c>
      <c r="C18" s="7" t="s">
        <v>8</v>
      </c>
      <c r="D18" s="8">
        <v>68</v>
      </c>
      <c r="E18" s="9">
        <v>83.8</v>
      </c>
      <c r="F18" s="10">
        <v>83.908940000000001</v>
      </c>
      <c r="G18" s="10">
        <v>74.363575999999995</v>
      </c>
      <c r="H18" s="11"/>
    </row>
    <row r="19" spans="1:8" ht="15" customHeight="1">
      <c r="A19" s="7" t="str">
        <f>"赵莹"</f>
        <v>赵莹</v>
      </c>
      <c r="B19" s="7">
        <v>20192716</v>
      </c>
      <c r="C19" s="7" t="s">
        <v>8</v>
      </c>
      <c r="D19" s="8">
        <v>63.5</v>
      </c>
      <c r="E19" s="9">
        <v>90</v>
      </c>
      <c r="F19" s="10">
        <v>89.900999999999996</v>
      </c>
      <c r="G19" s="10">
        <v>74.060400000000001</v>
      </c>
      <c r="H19" s="11"/>
    </row>
    <row r="20" spans="1:8" ht="15" customHeight="1">
      <c r="A20" s="7" t="str">
        <f>"苏波"</f>
        <v>苏波</v>
      </c>
      <c r="B20" s="7">
        <v>20192503</v>
      </c>
      <c r="C20" s="7" t="s">
        <v>8</v>
      </c>
      <c r="D20" s="8">
        <v>65.5</v>
      </c>
      <c r="E20" s="9">
        <v>86.6</v>
      </c>
      <c r="F20" s="10">
        <v>86.504739999999998</v>
      </c>
      <c r="G20" s="10">
        <v>73.901895999999994</v>
      </c>
      <c r="H20" s="11"/>
    </row>
    <row r="21" spans="1:8" ht="15" customHeight="1">
      <c r="A21" s="7" t="str">
        <f>"刘倩"</f>
        <v>刘倩</v>
      </c>
      <c r="B21" s="7">
        <v>20192607</v>
      </c>
      <c r="C21" s="7" t="s">
        <v>8</v>
      </c>
      <c r="D21" s="8">
        <v>63.5</v>
      </c>
      <c r="E21" s="9">
        <v>89</v>
      </c>
      <c r="F21" s="10">
        <v>88.902100000000004</v>
      </c>
      <c r="G21" s="10">
        <v>73.660840000000007</v>
      </c>
      <c r="H21" s="11"/>
    </row>
    <row r="22" spans="1:8" ht="15" customHeight="1">
      <c r="A22" s="7" t="str">
        <f>"刘雪丽"</f>
        <v>刘雪丽</v>
      </c>
      <c r="B22" s="7">
        <v>20192529</v>
      </c>
      <c r="C22" s="7" t="s">
        <v>8</v>
      </c>
      <c r="D22" s="8">
        <v>64.5</v>
      </c>
      <c r="E22" s="9">
        <v>87.4</v>
      </c>
      <c r="F22" s="10">
        <v>87.373780000000011</v>
      </c>
      <c r="G22" s="10">
        <v>73.649512000000001</v>
      </c>
      <c r="H22" s="11"/>
    </row>
    <row r="23" spans="1:8" ht="15" customHeight="1">
      <c r="A23" s="7" t="str">
        <f>"乔菲"</f>
        <v>乔菲</v>
      </c>
      <c r="B23" s="7">
        <v>20192706</v>
      </c>
      <c r="C23" s="7" t="s">
        <v>8</v>
      </c>
      <c r="D23" s="8">
        <v>67</v>
      </c>
      <c r="E23" s="9">
        <v>83.2</v>
      </c>
      <c r="F23" s="10">
        <v>83.17504000000001</v>
      </c>
      <c r="G23" s="10">
        <v>73.470016000000001</v>
      </c>
      <c r="H23" s="11"/>
    </row>
    <row r="24" spans="1:8" ht="15" customHeight="1">
      <c r="A24" s="7" t="str">
        <f>"符瑞娟"</f>
        <v>符瑞娟</v>
      </c>
      <c r="B24" s="7">
        <v>20192807</v>
      </c>
      <c r="C24" s="7" t="s">
        <v>8</v>
      </c>
      <c r="D24" s="8">
        <v>65.5</v>
      </c>
      <c r="E24" s="9">
        <v>85.2</v>
      </c>
      <c r="F24" s="10">
        <v>85.106279999999998</v>
      </c>
      <c r="G24" s="10">
        <v>73.342511999999999</v>
      </c>
      <c r="H24" s="11"/>
    </row>
    <row r="25" spans="1:8" ht="15" customHeight="1">
      <c r="A25" s="7" t="str">
        <f>"马俊亚"</f>
        <v>马俊亚</v>
      </c>
      <c r="B25" s="7">
        <v>20192517</v>
      </c>
      <c r="C25" s="7" t="s">
        <v>8</v>
      </c>
      <c r="D25" s="8">
        <v>69</v>
      </c>
      <c r="E25" s="9">
        <v>79.8</v>
      </c>
      <c r="F25" s="10">
        <v>79.776060000000001</v>
      </c>
      <c r="G25" s="10">
        <v>73.310423999999998</v>
      </c>
      <c r="H25" s="11"/>
    </row>
    <row r="26" spans="1:8" ht="15" customHeight="1">
      <c r="A26" s="7" t="str">
        <f>"杨柳"</f>
        <v>杨柳</v>
      </c>
      <c r="B26" s="7">
        <v>20192726</v>
      </c>
      <c r="C26" s="7" t="s">
        <v>8</v>
      </c>
      <c r="D26" s="8">
        <v>65.5</v>
      </c>
      <c r="E26" s="9">
        <v>84.8</v>
      </c>
      <c r="F26" s="10">
        <v>84.706720000000004</v>
      </c>
      <c r="G26" s="10">
        <v>73.182687999999999</v>
      </c>
      <c r="H26" s="11"/>
    </row>
    <row r="27" spans="1:8" ht="15" customHeight="1">
      <c r="A27" s="7" t="str">
        <f>"马会娟"</f>
        <v>马会娟</v>
      </c>
      <c r="B27" s="7">
        <v>20192515</v>
      </c>
      <c r="C27" s="7" t="s">
        <v>8</v>
      </c>
      <c r="D27" s="8">
        <v>68.5</v>
      </c>
      <c r="E27" s="9">
        <v>80.2</v>
      </c>
      <c r="F27" s="10">
        <v>80.175940000000011</v>
      </c>
      <c r="G27" s="10">
        <v>73.170376000000005</v>
      </c>
      <c r="H27" s="11"/>
    </row>
    <row r="28" spans="1:8" ht="15" customHeight="1">
      <c r="A28" s="7" t="str">
        <f>"曾晨"</f>
        <v>曾晨</v>
      </c>
      <c r="B28" s="7">
        <v>20192605</v>
      </c>
      <c r="C28" s="7" t="s">
        <v>8</v>
      </c>
      <c r="D28" s="8">
        <v>64.5</v>
      </c>
      <c r="E28" s="9">
        <v>86</v>
      </c>
      <c r="F28" s="10">
        <v>85.974199999999996</v>
      </c>
      <c r="G28" s="10">
        <v>73.089679999999987</v>
      </c>
      <c r="H28" s="11"/>
    </row>
    <row r="29" spans="1:8" ht="15" customHeight="1">
      <c r="A29" s="7" t="str">
        <f>"曾姣"</f>
        <v>曾姣</v>
      </c>
      <c r="B29" s="7">
        <v>20192621</v>
      </c>
      <c r="C29" s="7" t="s">
        <v>8</v>
      </c>
      <c r="D29" s="8">
        <v>63.5</v>
      </c>
      <c r="E29" s="9">
        <v>86.6</v>
      </c>
      <c r="F29" s="10">
        <v>86.504739999999998</v>
      </c>
      <c r="G29" s="10">
        <v>72.701896000000005</v>
      </c>
      <c r="H29" s="11"/>
    </row>
    <row r="30" spans="1:8" ht="15" customHeight="1">
      <c r="A30" s="7" t="str">
        <f>"郭婷"</f>
        <v>郭婷</v>
      </c>
      <c r="B30" s="7">
        <v>20192602</v>
      </c>
      <c r="C30" s="7" t="s">
        <v>8</v>
      </c>
      <c r="D30" s="8">
        <v>65</v>
      </c>
      <c r="E30" s="9">
        <v>84</v>
      </c>
      <c r="F30" s="10">
        <v>84.109200000000001</v>
      </c>
      <c r="G30" s="10">
        <v>72.643680000000003</v>
      </c>
      <c r="H30" s="11"/>
    </row>
    <row r="31" spans="1:8" ht="15" customHeight="1">
      <c r="A31" s="7" t="str">
        <f>"刘瑶佳"</f>
        <v>刘瑶佳</v>
      </c>
      <c r="B31" s="7">
        <v>20192512</v>
      </c>
      <c r="C31" s="7" t="s">
        <v>8</v>
      </c>
      <c r="D31" s="8">
        <v>65.5</v>
      </c>
      <c r="E31" s="9">
        <v>83</v>
      </c>
      <c r="F31" s="10">
        <v>83.107900000000001</v>
      </c>
      <c r="G31" s="10">
        <v>72.54316</v>
      </c>
      <c r="H31" s="11"/>
    </row>
    <row r="32" spans="1:8" ht="15" customHeight="1">
      <c r="A32" s="7" t="str">
        <f>"陈俊怡"</f>
        <v>陈俊怡</v>
      </c>
      <c r="B32" s="7">
        <v>20192508</v>
      </c>
      <c r="C32" s="7" t="s">
        <v>8</v>
      </c>
      <c r="D32" s="8">
        <v>63.5</v>
      </c>
      <c r="E32" s="9">
        <v>84.8</v>
      </c>
      <c r="F32" s="10">
        <v>84.910240000000002</v>
      </c>
      <c r="G32" s="10">
        <v>72.064096000000006</v>
      </c>
      <c r="H32" s="11"/>
    </row>
    <row r="33" spans="1:8" ht="15" customHeight="1">
      <c r="A33" s="7" t="str">
        <f>"李春闪"</f>
        <v>李春闪</v>
      </c>
      <c r="B33" s="7">
        <v>20192818</v>
      </c>
      <c r="C33" s="7" t="s">
        <v>8</v>
      </c>
      <c r="D33" s="8">
        <v>68.5</v>
      </c>
      <c r="E33" s="9">
        <v>77.400000000000006</v>
      </c>
      <c r="F33" s="10">
        <v>77.376780000000011</v>
      </c>
      <c r="G33" s="10">
        <v>72.050712000000004</v>
      </c>
      <c r="H33" s="11"/>
    </row>
    <row r="34" spans="1:8" ht="15" customHeight="1">
      <c r="A34" s="7" t="str">
        <f>"李展"</f>
        <v>李展</v>
      </c>
      <c r="B34" s="7">
        <v>20192719</v>
      </c>
      <c r="C34" s="7" t="s">
        <v>8</v>
      </c>
      <c r="D34" s="8">
        <v>63</v>
      </c>
      <c r="E34" s="9">
        <v>85</v>
      </c>
      <c r="F34" s="10">
        <v>84.906499999999994</v>
      </c>
      <c r="G34" s="10">
        <v>71.762599999999992</v>
      </c>
      <c r="H34" s="11"/>
    </row>
    <row r="35" spans="1:8" ht="15" customHeight="1">
      <c r="A35" s="7" t="str">
        <f>"杨俊哲"</f>
        <v>杨俊哲</v>
      </c>
      <c r="B35" s="7">
        <v>20192823</v>
      </c>
      <c r="C35" s="7" t="s">
        <v>8</v>
      </c>
      <c r="D35" s="8">
        <v>62</v>
      </c>
      <c r="E35" s="9">
        <v>85.6</v>
      </c>
      <c r="F35" s="10">
        <v>85.57432</v>
      </c>
      <c r="G35" s="10">
        <v>71.429727999999997</v>
      </c>
      <c r="H35" s="11"/>
    </row>
    <row r="36" spans="1:8" ht="15" customHeight="1">
      <c r="A36" s="7" t="str">
        <f>"彭倩倩"</f>
        <v>彭倩倩</v>
      </c>
      <c r="B36" s="7">
        <v>20192619</v>
      </c>
      <c r="C36" s="7" t="s">
        <v>8</v>
      </c>
      <c r="D36" s="8">
        <v>65</v>
      </c>
      <c r="E36" s="9">
        <v>80.400000000000006</v>
      </c>
      <c r="F36" s="10">
        <v>80.504520000000014</v>
      </c>
      <c r="G36" s="10">
        <v>71.201808</v>
      </c>
      <c r="H36" s="11"/>
    </row>
    <row r="37" spans="1:8" ht="15" customHeight="1">
      <c r="A37" s="7" t="str">
        <f>"徐雪妍"</f>
        <v>徐雪妍</v>
      </c>
      <c r="B37" s="7">
        <v>20192801</v>
      </c>
      <c r="C37" s="7" t="s">
        <v>8</v>
      </c>
      <c r="D37" s="8">
        <v>64</v>
      </c>
      <c r="E37" s="9">
        <v>81.400000000000006</v>
      </c>
      <c r="F37" s="10">
        <v>81.505820000000014</v>
      </c>
      <c r="G37" s="10">
        <v>71.002328000000006</v>
      </c>
      <c r="H37" s="11"/>
    </row>
    <row r="38" spans="1:8" ht="15" customHeight="1">
      <c r="A38" s="7" t="str">
        <f>"张宁"</f>
        <v>张宁</v>
      </c>
      <c r="B38" s="7">
        <v>20192518</v>
      </c>
      <c r="C38" s="7" t="s">
        <v>8</v>
      </c>
      <c r="D38" s="8">
        <v>62.5</v>
      </c>
      <c r="E38" s="9">
        <v>83.2</v>
      </c>
      <c r="F38" s="10">
        <v>83.17504000000001</v>
      </c>
      <c r="G38" s="10">
        <v>70.770015999999998</v>
      </c>
      <c r="H38" s="11"/>
    </row>
    <row r="39" spans="1:8" ht="15" customHeight="1">
      <c r="A39" s="7" t="str">
        <f>"郭伟"</f>
        <v>郭伟</v>
      </c>
      <c r="B39" s="7">
        <v>20192519</v>
      </c>
      <c r="C39" s="7" t="s">
        <v>8</v>
      </c>
      <c r="D39" s="8">
        <v>65.5</v>
      </c>
      <c r="E39" s="9">
        <v>78.599999999999994</v>
      </c>
      <c r="F39" s="10">
        <v>78.513539999999992</v>
      </c>
      <c r="G39" s="10">
        <v>70.705416</v>
      </c>
      <c r="H39" s="11"/>
    </row>
    <row r="40" spans="1:8" ht="15" customHeight="1">
      <c r="A40" s="7" t="str">
        <f>"王梦悦"</f>
        <v>王梦悦</v>
      </c>
      <c r="B40" s="7">
        <v>20192712</v>
      </c>
      <c r="C40" s="7" t="s">
        <v>8</v>
      </c>
      <c r="D40" s="8">
        <v>62</v>
      </c>
      <c r="E40" s="9">
        <v>82.8</v>
      </c>
      <c r="F40" s="10">
        <v>82.708919999999992</v>
      </c>
      <c r="G40" s="10">
        <v>70.283568000000002</v>
      </c>
      <c r="H40" s="11"/>
    </row>
    <row r="41" spans="1:8" ht="15" customHeight="1">
      <c r="A41" s="7" t="str">
        <f>"芦妍"</f>
        <v>芦妍</v>
      </c>
      <c r="B41" s="7">
        <v>20192624</v>
      </c>
      <c r="C41" s="7" t="s">
        <v>8</v>
      </c>
      <c r="D41" s="8">
        <v>60.5</v>
      </c>
      <c r="E41" s="9">
        <v>84.2</v>
      </c>
      <c r="F41" s="10">
        <v>84.17474</v>
      </c>
      <c r="G41" s="10">
        <v>69.969896000000006</v>
      </c>
      <c r="H41" s="11"/>
    </row>
    <row r="42" spans="1:8" ht="15" customHeight="1">
      <c r="A42" s="7" t="str">
        <f>"周雅"</f>
        <v>周雅</v>
      </c>
      <c r="B42" s="7">
        <v>20192721</v>
      </c>
      <c r="C42" s="7" t="s">
        <v>8</v>
      </c>
      <c r="D42" s="8">
        <v>58.5</v>
      </c>
      <c r="E42" s="9">
        <v>87</v>
      </c>
      <c r="F42" s="10">
        <v>87.113100000000003</v>
      </c>
      <c r="G42" s="10">
        <v>69.945240000000013</v>
      </c>
      <c r="H42" s="11"/>
    </row>
    <row r="43" spans="1:8" ht="15" customHeight="1">
      <c r="A43" s="7" t="str">
        <f>"梁一帆"</f>
        <v>梁一帆</v>
      </c>
      <c r="B43" s="7">
        <v>20192704</v>
      </c>
      <c r="C43" s="7" t="s">
        <v>8</v>
      </c>
      <c r="D43" s="8">
        <v>64.5</v>
      </c>
      <c r="E43" s="9">
        <v>77.8</v>
      </c>
      <c r="F43" s="10">
        <v>77.714420000000004</v>
      </c>
      <c r="G43" s="10">
        <v>69.78576799999999</v>
      </c>
      <c r="H43" s="11"/>
    </row>
    <row r="44" spans="1:8" ht="15" customHeight="1">
      <c r="A44" s="7" t="str">
        <f>"朱曼扬"</f>
        <v>朱曼扬</v>
      </c>
      <c r="B44" s="7">
        <v>20192524</v>
      </c>
      <c r="C44" s="7" t="s">
        <v>8</v>
      </c>
      <c r="D44" s="8">
        <v>63.5</v>
      </c>
      <c r="E44" s="9">
        <v>78.599999999999994</v>
      </c>
      <c r="F44" s="10">
        <v>78.702179999999998</v>
      </c>
      <c r="G44" s="10">
        <v>69.580871999999999</v>
      </c>
      <c r="H44" s="11"/>
    </row>
    <row r="45" spans="1:8" ht="15" customHeight="1">
      <c r="A45" s="7" t="str">
        <f>"赵丹"</f>
        <v>赵丹</v>
      </c>
      <c r="B45" s="7">
        <v>20192627</v>
      </c>
      <c r="C45" s="7" t="s">
        <v>8</v>
      </c>
      <c r="D45" s="8">
        <v>60</v>
      </c>
      <c r="E45" s="9">
        <v>83.8</v>
      </c>
      <c r="F45" s="10">
        <v>83.707819999999998</v>
      </c>
      <c r="G45" s="10">
        <v>69.483127999999994</v>
      </c>
      <c r="H45" s="11"/>
    </row>
    <row r="46" spans="1:8" ht="15" customHeight="1">
      <c r="A46" s="7" t="str">
        <f>"史歌"</f>
        <v>史歌</v>
      </c>
      <c r="B46" s="7">
        <v>20192827</v>
      </c>
      <c r="C46" s="7" t="s">
        <v>8</v>
      </c>
      <c r="D46" s="8">
        <v>60.5</v>
      </c>
      <c r="E46" s="9">
        <v>82.8</v>
      </c>
      <c r="F46" s="10">
        <v>82.77516</v>
      </c>
      <c r="G46" s="10">
        <v>69.410064000000006</v>
      </c>
      <c r="H46" s="11"/>
    </row>
    <row r="47" spans="1:8" ht="15" customHeight="1">
      <c r="A47" s="7" t="str">
        <f>"孙秀秀"</f>
        <v>孙秀秀</v>
      </c>
      <c r="B47" s="7">
        <v>20192703</v>
      </c>
      <c r="C47" s="7" t="s">
        <v>8</v>
      </c>
      <c r="D47" s="8">
        <v>62.5</v>
      </c>
      <c r="E47" s="9">
        <v>79.599999999999994</v>
      </c>
      <c r="F47" s="10">
        <v>79.512439999999998</v>
      </c>
      <c r="G47" s="10">
        <v>69.304975999999996</v>
      </c>
      <c r="H47" s="11"/>
    </row>
    <row r="48" spans="1:8" ht="15" customHeight="1">
      <c r="A48" s="7" t="str">
        <f>"孙婷婷"</f>
        <v>孙婷婷</v>
      </c>
      <c r="B48" s="7">
        <v>20192717</v>
      </c>
      <c r="C48" s="7" t="s">
        <v>8</v>
      </c>
      <c r="D48" s="8">
        <v>62.5</v>
      </c>
      <c r="E48" s="9">
        <v>79.400000000000006</v>
      </c>
      <c r="F48" s="10">
        <v>79.503220000000013</v>
      </c>
      <c r="G48" s="10">
        <v>69.301288</v>
      </c>
      <c r="H48" s="11"/>
    </row>
    <row r="49" spans="1:8" ht="15" customHeight="1">
      <c r="A49" s="7" t="str">
        <f>"郭铭薇"</f>
        <v>郭铭薇</v>
      </c>
      <c r="B49" s="7">
        <v>20192709</v>
      </c>
      <c r="C49" s="7" t="s">
        <v>8</v>
      </c>
      <c r="D49" s="8">
        <v>64.5</v>
      </c>
      <c r="E49" s="9">
        <v>75.8</v>
      </c>
      <c r="F49" s="10">
        <v>75.777259999999998</v>
      </c>
      <c r="G49" s="10">
        <v>69.010903999999996</v>
      </c>
      <c r="H49" s="11"/>
    </row>
    <row r="50" spans="1:8" ht="15" customHeight="1">
      <c r="A50" s="7" t="str">
        <f>"井慧慧"</f>
        <v>井慧慧</v>
      </c>
      <c r="B50" s="7">
        <v>20192613</v>
      </c>
      <c r="C50" s="7" t="s">
        <v>8</v>
      </c>
      <c r="D50" s="8">
        <v>61.5</v>
      </c>
      <c r="E50" s="9">
        <v>80.2</v>
      </c>
      <c r="F50" s="10">
        <v>80.175940000000011</v>
      </c>
      <c r="G50" s="10">
        <v>68.970376000000002</v>
      </c>
      <c r="H50" s="11"/>
    </row>
    <row r="51" spans="1:8" ht="15" customHeight="1">
      <c r="A51" s="7" t="str">
        <f>"黄亚迪"</f>
        <v>黄亚迪</v>
      </c>
      <c r="B51" s="7">
        <v>20192814</v>
      </c>
      <c r="C51" s="7" t="s">
        <v>8</v>
      </c>
      <c r="D51" s="8">
        <v>60</v>
      </c>
      <c r="E51" s="9">
        <v>82.2</v>
      </c>
      <c r="F51" s="10">
        <v>82.306860000000015</v>
      </c>
      <c r="G51" s="10">
        <v>68.922744000000009</v>
      </c>
      <c r="H51" s="11"/>
    </row>
    <row r="52" spans="1:8" ht="15" customHeight="1">
      <c r="A52" s="7" t="str">
        <f>"季静洁"</f>
        <v>季静洁</v>
      </c>
      <c r="B52" s="7">
        <v>20192714</v>
      </c>
      <c r="C52" s="7" t="s">
        <v>8</v>
      </c>
      <c r="D52" s="8">
        <v>60</v>
      </c>
      <c r="E52" s="9">
        <v>81.8</v>
      </c>
      <c r="F52" s="10">
        <v>81.71002</v>
      </c>
      <c r="G52" s="10">
        <v>68.684008000000006</v>
      </c>
      <c r="H52" s="11"/>
    </row>
    <row r="53" spans="1:8" ht="15" customHeight="1">
      <c r="A53" s="7" t="str">
        <f>"陈思品"</f>
        <v>陈思品</v>
      </c>
      <c r="B53" s="7">
        <v>20192628</v>
      </c>
      <c r="C53" s="7" t="s">
        <v>8</v>
      </c>
      <c r="D53" s="8">
        <v>60</v>
      </c>
      <c r="E53" s="9">
        <v>81</v>
      </c>
      <c r="F53" s="10">
        <v>80.975700000000003</v>
      </c>
      <c r="G53" s="10">
        <v>68.390280000000004</v>
      </c>
      <c r="H53" s="11"/>
    </row>
    <row r="54" spans="1:8" ht="15" customHeight="1">
      <c r="A54" s="7" t="str">
        <f>"张婷婷"</f>
        <v>张婷婷</v>
      </c>
      <c r="B54" s="7">
        <v>20192820</v>
      </c>
      <c r="C54" s="7" t="s">
        <v>8</v>
      </c>
      <c r="D54" s="8">
        <v>58</v>
      </c>
      <c r="E54" s="9">
        <v>83.8</v>
      </c>
      <c r="F54" s="10">
        <v>83.707819999999998</v>
      </c>
      <c r="G54" s="10">
        <v>68.283128000000005</v>
      </c>
      <c r="H54" s="11"/>
    </row>
    <row r="55" spans="1:8" ht="15" customHeight="1">
      <c r="A55" s="7" t="str">
        <f>"陈瑞"</f>
        <v>陈瑞</v>
      </c>
      <c r="B55" s="7">
        <v>20192819</v>
      </c>
      <c r="C55" s="7" t="s">
        <v>8</v>
      </c>
      <c r="D55" s="8">
        <v>62</v>
      </c>
      <c r="E55" s="9">
        <v>77.2</v>
      </c>
      <c r="F55" s="10">
        <v>77.300360000000012</v>
      </c>
      <c r="G55" s="10">
        <v>68.12014400000001</v>
      </c>
      <c r="H55" s="11"/>
    </row>
    <row r="56" spans="1:8" ht="15" customHeight="1">
      <c r="A56" s="7" t="str">
        <f>"周晓鑫"</f>
        <v>周晓鑫</v>
      </c>
      <c r="B56" s="7">
        <v>20192802</v>
      </c>
      <c r="C56" s="7" t="s">
        <v>8</v>
      </c>
      <c r="D56" s="8">
        <v>60.5</v>
      </c>
      <c r="E56" s="9">
        <v>79</v>
      </c>
      <c r="F56" s="10">
        <v>79.102700000000013</v>
      </c>
      <c r="G56" s="10">
        <v>67.941079999999999</v>
      </c>
      <c r="H56" s="11"/>
    </row>
    <row r="57" spans="1:8" ht="15" customHeight="1">
      <c r="A57" s="7" t="str">
        <f>"李梦瑶"</f>
        <v>李梦瑶</v>
      </c>
      <c r="B57" s="7">
        <v>20192805</v>
      </c>
      <c r="C57" s="7" t="s">
        <v>8</v>
      </c>
      <c r="D57" s="8">
        <v>59.5</v>
      </c>
      <c r="E57" s="9">
        <v>80.599999999999994</v>
      </c>
      <c r="F57" s="10">
        <v>80.575819999999993</v>
      </c>
      <c r="G57" s="10">
        <v>67.930328000000003</v>
      </c>
      <c r="H57" s="11"/>
    </row>
    <row r="58" spans="1:8" ht="15" customHeight="1">
      <c r="A58" s="7" t="str">
        <f>"张晓洒"</f>
        <v>张晓洒</v>
      </c>
      <c r="B58" s="7">
        <v>20192525</v>
      </c>
      <c r="C58" s="7" t="s">
        <v>8</v>
      </c>
      <c r="D58" s="8">
        <v>57</v>
      </c>
      <c r="E58" s="9">
        <v>84</v>
      </c>
      <c r="F58" s="10">
        <v>84.109200000000001</v>
      </c>
      <c r="G58" s="10">
        <v>67.843680000000006</v>
      </c>
      <c r="H58" s="11"/>
    </row>
    <row r="59" spans="1:8" ht="15" customHeight="1">
      <c r="A59" s="7" t="str">
        <f>"刘瑾"</f>
        <v>刘瑾</v>
      </c>
      <c r="B59" s="7">
        <v>20192718</v>
      </c>
      <c r="C59" s="7" t="s">
        <v>8</v>
      </c>
      <c r="D59" s="8">
        <v>58.5</v>
      </c>
      <c r="E59" s="9">
        <v>81.599999999999994</v>
      </c>
      <c r="F59" s="10">
        <v>81.575519999999997</v>
      </c>
      <c r="G59" s="10">
        <v>67.730208000000005</v>
      </c>
      <c r="H59" s="11"/>
    </row>
    <row r="60" spans="1:8" ht="15" customHeight="1">
      <c r="A60" s="7" t="str">
        <f>"李嫚"</f>
        <v>李嫚</v>
      </c>
      <c r="B60" s="7">
        <v>20192808</v>
      </c>
      <c r="C60" s="7" t="s">
        <v>8</v>
      </c>
      <c r="D60" s="8">
        <v>62</v>
      </c>
      <c r="E60" s="9">
        <v>76.400000000000006</v>
      </c>
      <c r="F60" s="10">
        <v>76.315960000000004</v>
      </c>
      <c r="G60" s="10">
        <v>67.726383999999996</v>
      </c>
      <c r="H60" s="11"/>
    </row>
    <row r="61" spans="1:8" ht="15" customHeight="1">
      <c r="A61" s="7" t="str">
        <f>"郑晓翠"</f>
        <v>郑晓翠</v>
      </c>
      <c r="B61" s="7">
        <v>20192707</v>
      </c>
      <c r="C61" s="7" t="s">
        <v>8</v>
      </c>
      <c r="D61" s="8">
        <v>62.5</v>
      </c>
      <c r="E61" s="9">
        <v>75.599999999999994</v>
      </c>
      <c r="F61" s="10">
        <v>75.516840000000002</v>
      </c>
      <c r="G61" s="10">
        <v>67.706736000000006</v>
      </c>
      <c r="H61" s="11"/>
    </row>
    <row r="62" spans="1:8" ht="15" customHeight="1">
      <c r="A62" s="7" t="str">
        <f>"岳珊"</f>
        <v>岳珊</v>
      </c>
      <c r="B62" s="7">
        <v>20192608</v>
      </c>
      <c r="C62" s="7" t="s">
        <v>8</v>
      </c>
      <c r="D62" s="8">
        <v>58.5</v>
      </c>
      <c r="E62" s="9">
        <v>81.400000000000006</v>
      </c>
      <c r="F62" s="10">
        <v>81.310460000000006</v>
      </c>
      <c r="G62" s="10">
        <v>67.624184000000014</v>
      </c>
      <c r="H62" s="11"/>
    </row>
    <row r="63" spans="1:8" ht="15" customHeight="1">
      <c r="A63" s="7" t="str">
        <f>"翟彤"</f>
        <v>翟彤</v>
      </c>
      <c r="B63" s="7">
        <v>20192722</v>
      </c>
      <c r="C63" s="7" t="s">
        <v>8</v>
      </c>
      <c r="D63" s="8">
        <v>58.5</v>
      </c>
      <c r="E63" s="9">
        <v>81.2</v>
      </c>
      <c r="F63" s="10">
        <v>81.305560000000014</v>
      </c>
      <c r="G63" s="10">
        <v>67.622224000000017</v>
      </c>
      <c r="H63" s="11"/>
    </row>
    <row r="64" spans="1:8" ht="15" customHeight="1">
      <c r="A64" s="7" t="str">
        <f>"朱晓静"</f>
        <v>朱晓静</v>
      </c>
      <c r="B64" s="7">
        <v>20192622</v>
      </c>
      <c r="C64" s="7" t="s">
        <v>8</v>
      </c>
      <c r="D64" s="8">
        <v>59</v>
      </c>
      <c r="E64" s="9">
        <v>80.400000000000006</v>
      </c>
      <c r="F64" s="10">
        <v>80.375880000000009</v>
      </c>
      <c r="G64" s="10">
        <v>67.550352000000004</v>
      </c>
      <c r="H64" s="11"/>
    </row>
    <row r="65" spans="1:8" ht="15" customHeight="1">
      <c r="A65" s="7" t="str">
        <f>"李晨旭"</f>
        <v>李晨旭</v>
      </c>
      <c r="B65" s="7">
        <v>20192713</v>
      </c>
      <c r="C65" s="7" t="s">
        <v>8</v>
      </c>
      <c r="D65" s="8">
        <v>62</v>
      </c>
      <c r="E65" s="9">
        <v>75.599999999999994</v>
      </c>
      <c r="F65" s="10">
        <v>75.57732</v>
      </c>
      <c r="G65" s="10">
        <v>67.430927999999994</v>
      </c>
      <c r="H65" s="11"/>
    </row>
    <row r="66" spans="1:8" ht="15" customHeight="1">
      <c r="A66" s="7" t="str">
        <f>"韩智勤"</f>
        <v>韩智勤</v>
      </c>
      <c r="B66" s="7">
        <v>20192826</v>
      </c>
      <c r="C66" s="7" t="s">
        <v>8</v>
      </c>
      <c r="D66" s="8">
        <v>59.5</v>
      </c>
      <c r="E66" s="9">
        <v>79.2</v>
      </c>
      <c r="F66" s="10">
        <v>79.176240000000007</v>
      </c>
      <c r="G66" s="10">
        <v>67.370496000000003</v>
      </c>
      <c r="H66" s="11"/>
    </row>
    <row r="67" spans="1:8" ht="15" customHeight="1">
      <c r="A67" s="7" t="str">
        <f>"刘凡"</f>
        <v>刘凡</v>
      </c>
      <c r="B67" s="7">
        <v>20192526</v>
      </c>
      <c r="C67" s="7" t="s">
        <v>8</v>
      </c>
      <c r="D67" s="8">
        <v>58.5</v>
      </c>
      <c r="E67" s="9">
        <v>79.599999999999994</v>
      </c>
      <c r="F67" s="10">
        <v>79.703479999999999</v>
      </c>
      <c r="G67" s="10">
        <v>66.981392</v>
      </c>
      <c r="H67" s="11"/>
    </row>
    <row r="68" spans="1:8" ht="15" customHeight="1">
      <c r="A68" s="7" t="str">
        <f>"郭倩"</f>
        <v>郭倩</v>
      </c>
      <c r="B68" s="7">
        <v>20192511</v>
      </c>
      <c r="C68" s="7" t="s">
        <v>8</v>
      </c>
      <c r="D68" s="8">
        <v>57</v>
      </c>
      <c r="E68" s="9">
        <v>81.599999999999994</v>
      </c>
      <c r="F68" s="10">
        <v>81.70608</v>
      </c>
      <c r="G68" s="10">
        <v>66.882431999999994</v>
      </c>
      <c r="H68" s="11"/>
    </row>
    <row r="69" spans="1:8" ht="15" customHeight="1">
      <c r="A69" s="7" t="str">
        <f>"杜梦晗"</f>
        <v>杜梦晗</v>
      </c>
      <c r="B69" s="7">
        <v>20192710</v>
      </c>
      <c r="C69" s="7" t="s">
        <v>8</v>
      </c>
      <c r="D69" s="8">
        <v>57.5</v>
      </c>
      <c r="E69" s="9">
        <v>80.8</v>
      </c>
      <c r="F69" s="10">
        <v>80.775760000000005</v>
      </c>
      <c r="G69" s="10">
        <v>66.810304000000002</v>
      </c>
      <c r="H69" s="11"/>
    </row>
    <row r="70" spans="1:8" ht="15" customHeight="1">
      <c r="A70" s="7" t="str">
        <f>"冀迎迎"</f>
        <v>冀迎迎</v>
      </c>
      <c r="B70" s="7">
        <v>20192727</v>
      </c>
      <c r="C70" s="7" t="s">
        <v>8</v>
      </c>
      <c r="D70" s="8">
        <v>55</v>
      </c>
      <c r="E70" s="9">
        <v>84.4</v>
      </c>
      <c r="F70" s="10">
        <v>84.509720000000016</v>
      </c>
      <c r="G70" s="10">
        <v>66.803888000000001</v>
      </c>
      <c r="H70" s="11"/>
    </row>
    <row r="71" spans="1:8" ht="15" customHeight="1">
      <c r="A71" s="7" t="str">
        <f>"匡雯"</f>
        <v>匡雯</v>
      </c>
      <c r="B71" s="7">
        <v>20192513</v>
      </c>
      <c r="C71" s="7" t="s">
        <v>8</v>
      </c>
      <c r="D71" s="8">
        <v>59</v>
      </c>
      <c r="E71" s="9">
        <v>78.400000000000006</v>
      </c>
      <c r="F71" s="10">
        <v>78.313760000000002</v>
      </c>
      <c r="G71" s="10">
        <v>66.725504000000001</v>
      </c>
      <c r="H71" s="11"/>
    </row>
    <row r="72" spans="1:8" ht="15" customHeight="1">
      <c r="A72" s="7" t="str">
        <f>"宋静"</f>
        <v>宋静</v>
      </c>
      <c r="B72" s="7">
        <v>20192501</v>
      </c>
      <c r="C72" s="7" t="s">
        <v>8</v>
      </c>
      <c r="D72" s="8">
        <v>57</v>
      </c>
      <c r="E72" s="9">
        <v>80.8</v>
      </c>
      <c r="F72" s="10">
        <v>80.90504</v>
      </c>
      <c r="G72" s="10">
        <v>66.562016</v>
      </c>
      <c r="H72" s="11"/>
    </row>
    <row r="73" spans="1:8" ht="15" customHeight="1">
      <c r="A73" s="7" t="str">
        <f>"史茜"</f>
        <v>史茜</v>
      </c>
      <c r="B73" s="7">
        <v>20192615</v>
      </c>
      <c r="C73" s="7" t="s">
        <v>8</v>
      </c>
      <c r="D73" s="8">
        <v>55.5</v>
      </c>
      <c r="E73" s="9">
        <v>81.400000000000006</v>
      </c>
      <c r="F73" s="10">
        <v>81.375580000000014</v>
      </c>
      <c r="G73" s="10">
        <v>65.850232000000005</v>
      </c>
      <c r="H73" s="11"/>
    </row>
    <row r="74" spans="1:8" ht="15" customHeight="1">
      <c r="A74" s="7" t="str">
        <f>"白丹"</f>
        <v>白丹</v>
      </c>
      <c r="B74" s="7">
        <v>20192601</v>
      </c>
      <c r="C74" s="7" t="s">
        <v>8</v>
      </c>
      <c r="D74" s="8">
        <v>57.5</v>
      </c>
      <c r="E74" s="9">
        <v>76.8</v>
      </c>
      <c r="F74" s="10">
        <v>76.899839999999998</v>
      </c>
      <c r="G74" s="10">
        <v>65.259935999999996</v>
      </c>
      <c r="H74" s="11"/>
    </row>
    <row r="75" spans="1:8" ht="15" customHeight="1">
      <c r="A75" s="7" t="str">
        <f>"吕孟遥"</f>
        <v>吕孟遥</v>
      </c>
      <c r="B75" s="7">
        <v>20192614</v>
      </c>
      <c r="C75" s="7" t="s">
        <v>8</v>
      </c>
      <c r="D75" s="8">
        <v>57.5</v>
      </c>
      <c r="E75" s="9">
        <v>76.599999999999994</v>
      </c>
      <c r="F75" s="10">
        <v>76.699579999999997</v>
      </c>
      <c r="G75" s="10">
        <v>65.179832000000005</v>
      </c>
      <c r="H75" s="11"/>
    </row>
    <row r="76" spans="1:8" ht="15" customHeight="1">
      <c r="A76" s="7" t="str">
        <f>"李涵"</f>
        <v>李涵</v>
      </c>
      <c r="B76" s="7">
        <v>20192620</v>
      </c>
      <c r="C76" s="7" t="s">
        <v>8</v>
      </c>
      <c r="D76" s="8">
        <v>58.5</v>
      </c>
      <c r="E76" s="9">
        <v>75</v>
      </c>
      <c r="F76" s="10">
        <v>74.917500000000004</v>
      </c>
      <c r="G76" s="10">
        <v>65.067000000000007</v>
      </c>
      <c r="H76" s="11"/>
    </row>
    <row r="77" spans="1:8" ht="15" customHeight="1">
      <c r="A77" s="7" t="str">
        <f>"赵振科"</f>
        <v>赵振科</v>
      </c>
      <c r="B77" s="7">
        <v>20192813</v>
      </c>
      <c r="C77" s="7" t="s">
        <v>8</v>
      </c>
      <c r="D77" s="8">
        <v>57.5</v>
      </c>
      <c r="E77" s="9">
        <v>75.599999999999994</v>
      </c>
      <c r="F77" s="10">
        <v>75.698279999999997</v>
      </c>
      <c r="G77" s="10">
        <v>64.779312000000004</v>
      </c>
      <c r="H77" s="11"/>
    </row>
    <row r="78" spans="1:8" ht="15" customHeight="1">
      <c r="A78" s="7" t="str">
        <f>"江雪"</f>
        <v>江雪</v>
      </c>
      <c r="B78" s="7">
        <v>20192810</v>
      </c>
      <c r="C78" s="7" t="s">
        <v>8</v>
      </c>
      <c r="D78" s="8">
        <v>56.5</v>
      </c>
      <c r="E78" s="9">
        <v>75.8</v>
      </c>
      <c r="F78" s="10">
        <v>75.777259999999998</v>
      </c>
      <c r="G78" s="10">
        <v>64.210903999999999</v>
      </c>
      <c r="H78" s="11"/>
    </row>
    <row r="79" spans="1:8" ht="15" customHeight="1">
      <c r="A79" s="7" t="str">
        <f>"周念"</f>
        <v>周念</v>
      </c>
      <c r="B79" s="7">
        <v>20192528</v>
      </c>
      <c r="C79" s="7" t="s">
        <v>8</v>
      </c>
      <c r="D79" s="8">
        <v>57.5</v>
      </c>
      <c r="E79" s="9">
        <v>74.2</v>
      </c>
      <c r="F79" s="10">
        <v>74.17774</v>
      </c>
      <c r="G79" s="10">
        <v>64.171096000000006</v>
      </c>
      <c r="H79" s="11"/>
    </row>
    <row r="80" spans="1:8" ht="15" customHeight="1">
      <c r="A80" s="7" t="str">
        <f>"苏梦君"</f>
        <v>苏梦君</v>
      </c>
      <c r="B80" s="7">
        <v>20192828</v>
      </c>
      <c r="C80" s="7" t="s">
        <v>8</v>
      </c>
      <c r="D80" s="8">
        <v>55</v>
      </c>
      <c r="E80" s="9">
        <v>77.2</v>
      </c>
      <c r="F80" s="10">
        <v>77.300360000000012</v>
      </c>
      <c r="G80" s="10">
        <v>63.920144000000008</v>
      </c>
      <c r="H80" s="11"/>
    </row>
    <row r="81" spans="1:8" ht="15" customHeight="1">
      <c r="A81" s="7" t="str">
        <f>"张宁"</f>
        <v>张宁</v>
      </c>
      <c r="B81" s="7">
        <v>20192618</v>
      </c>
      <c r="C81" s="7" t="s">
        <v>8</v>
      </c>
      <c r="D81" s="8">
        <v>55.5</v>
      </c>
      <c r="E81" s="9">
        <v>76.2</v>
      </c>
      <c r="F81" s="10">
        <v>76.177140000000009</v>
      </c>
      <c r="G81" s="10">
        <v>63.770856000000002</v>
      </c>
      <c r="H81" s="11"/>
    </row>
    <row r="82" spans="1:8" ht="15" customHeight="1">
      <c r="A82" s="7" t="str">
        <f>"张慧妍"</f>
        <v>张慧妍</v>
      </c>
      <c r="B82" s="7">
        <v>20192809</v>
      </c>
      <c r="C82" s="7" t="s">
        <v>8</v>
      </c>
      <c r="D82" s="8">
        <v>56</v>
      </c>
      <c r="E82" s="9">
        <v>75</v>
      </c>
      <c r="F82" s="10">
        <v>74.977500000000006</v>
      </c>
      <c r="G82" s="10">
        <v>63.591000000000008</v>
      </c>
      <c r="H82" s="11"/>
    </row>
    <row r="83" spans="1:8" ht="15" customHeight="1">
      <c r="A83" s="7" t="str">
        <f>"白迪"</f>
        <v>白迪</v>
      </c>
      <c r="B83" s="7">
        <v>20192729</v>
      </c>
      <c r="C83" s="7" t="s">
        <v>8</v>
      </c>
      <c r="D83" s="8">
        <v>55.5</v>
      </c>
      <c r="E83" s="9">
        <v>75.400000000000006</v>
      </c>
      <c r="F83" s="10">
        <v>75.317060000000012</v>
      </c>
      <c r="G83" s="10">
        <v>63.426824000000003</v>
      </c>
      <c r="H83" s="11"/>
    </row>
    <row r="84" spans="1:8" ht="15" customHeight="1">
      <c r="A84" s="7" t="str">
        <f>"陶玉品"</f>
        <v>陶玉品</v>
      </c>
      <c r="B84" s="7">
        <v>20192723</v>
      </c>
      <c r="C84" s="7" t="s">
        <v>8</v>
      </c>
      <c r="D84" s="8">
        <v>54</v>
      </c>
      <c r="E84" s="9">
        <v>77</v>
      </c>
      <c r="F84" s="10">
        <v>76.915300000000002</v>
      </c>
      <c r="G84" s="10">
        <v>63.166119999999999</v>
      </c>
      <c r="H84" s="11"/>
    </row>
    <row r="85" spans="1:8" ht="15" customHeight="1">
      <c r="A85" s="7" t="str">
        <f>"樊琳"</f>
        <v>樊琳</v>
      </c>
      <c r="B85" s="7">
        <v>20192626</v>
      </c>
      <c r="C85" s="7" t="s">
        <v>8</v>
      </c>
      <c r="D85" s="8">
        <v>55.5</v>
      </c>
      <c r="E85" s="9">
        <v>74.400000000000006</v>
      </c>
      <c r="F85" s="10">
        <v>74.318160000000006</v>
      </c>
      <c r="G85" s="10">
        <v>63.027264000000002</v>
      </c>
      <c r="H85" s="11"/>
    </row>
    <row r="86" spans="1:8" ht="15" customHeight="1">
      <c r="A86" s="7" t="str">
        <f>"赵丽丽"</f>
        <v>赵丽丽</v>
      </c>
      <c r="B86" s="7">
        <v>20192612</v>
      </c>
      <c r="C86" s="7" t="s">
        <v>8</v>
      </c>
      <c r="D86" s="8">
        <v>54</v>
      </c>
      <c r="E86" s="9">
        <v>75.599999999999994</v>
      </c>
      <c r="F86" s="10">
        <v>75.516840000000002</v>
      </c>
      <c r="G86" s="10">
        <v>62.606735999999998</v>
      </c>
      <c r="H86" s="11"/>
    </row>
    <row r="87" spans="1:8" ht="15" customHeight="1">
      <c r="A87" s="7" t="str">
        <f>"吕庚霞"</f>
        <v>吕庚霞</v>
      </c>
      <c r="B87" s="7">
        <v>20192504</v>
      </c>
      <c r="C87" s="7" t="s">
        <v>8</v>
      </c>
      <c r="D87" s="8">
        <v>54</v>
      </c>
      <c r="E87" s="9">
        <v>74.8</v>
      </c>
      <c r="F87" s="10">
        <v>74.71772</v>
      </c>
      <c r="G87" s="10">
        <v>62.287087999999997</v>
      </c>
      <c r="H87" s="11"/>
    </row>
    <row r="88" spans="1:8" ht="15" customHeight="1">
      <c r="A88" s="7" t="str">
        <f>"陈传燕"</f>
        <v>陈传燕</v>
      </c>
      <c r="B88" s="7">
        <v>20192604</v>
      </c>
      <c r="C88" s="7" t="s">
        <v>8</v>
      </c>
      <c r="D88" s="8">
        <v>53.5</v>
      </c>
      <c r="E88" s="9">
        <v>75</v>
      </c>
      <c r="F88" s="10">
        <v>75.097500000000011</v>
      </c>
      <c r="G88" s="10">
        <v>62.13900000000001</v>
      </c>
      <c r="H88" s="11"/>
    </row>
    <row r="89" spans="1:8" ht="15" customHeight="1">
      <c r="A89" s="7" t="str">
        <f>"刘静"</f>
        <v>刘静</v>
      </c>
      <c r="B89" s="7">
        <v>20192530</v>
      </c>
      <c r="C89" s="7" t="s">
        <v>8</v>
      </c>
      <c r="D89" s="8">
        <v>53.5</v>
      </c>
      <c r="E89" s="9">
        <v>74</v>
      </c>
      <c r="F89" s="10">
        <v>74.09620000000001</v>
      </c>
      <c r="G89" s="10">
        <v>61.73848000000001</v>
      </c>
      <c r="H89" s="11"/>
    </row>
    <row r="90" spans="1:8" ht="15" customHeight="1">
      <c r="A90" s="7" t="str">
        <f>"陶冉"</f>
        <v>陶冉</v>
      </c>
      <c r="B90" s="7">
        <v>20192506</v>
      </c>
      <c r="C90" s="7" t="s">
        <v>8</v>
      </c>
      <c r="D90" s="8">
        <v>51</v>
      </c>
      <c r="E90" s="9">
        <v>77</v>
      </c>
      <c r="F90" s="10">
        <v>76.915300000000002</v>
      </c>
      <c r="G90" s="10">
        <v>61.366119999999995</v>
      </c>
      <c r="H90" s="11"/>
    </row>
    <row r="91" spans="1:8" ht="15" customHeight="1">
      <c r="A91" s="7" t="str">
        <f>"何晓晗"</f>
        <v>何晓晗</v>
      </c>
      <c r="B91" s="7">
        <v>20192708</v>
      </c>
      <c r="C91" s="7" t="s">
        <v>8</v>
      </c>
      <c r="D91" s="8">
        <v>53</v>
      </c>
      <c r="E91" s="9">
        <v>73.599999999999994</v>
      </c>
      <c r="F91" s="10">
        <v>73.695679999999996</v>
      </c>
      <c r="G91" s="10">
        <v>61.278272000000001</v>
      </c>
      <c r="H91" s="11"/>
    </row>
    <row r="92" spans="1:8" ht="15" customHeight="1">
      <c r="A92" s="7" t="str">
        <f>"杜佳星"</f>
        <v>杜佳星</v>
      </c>
      <c r="B92" s="7">
        <v>20192811</v>
      </c>
      <c r="C92" s="7" t="s">
        <v>8</v>
      </c>
      <c r="D92" s="8">
        <v>50.5</v>
      </c>
      <c r="E92" s="9">
        <v>76.400000000000006</v>
      </c>
      <c r="F92" s="10">
        <v>76.315960000000004</v>
      </c>
      <c r="G92" s="10">
        <v>60.826384000000004</v>
      </c>
      <c r="H92" s="11"/>
    </row>
    <row r="93" spans="1:8" ht="15" customHeight="1">
      <c r="A93" s="7" t="str">
        <f>"李茹玥"</f>
        <v>李茹玥</v>
      </c>
      <c r="B93" s="7">
        <v>20192825</v>
      </c>
      <c r="C93" s="7" t="s">
        <v>8</v>
      </c>
      <c r="D93" s="8">
        <v>53</v>
      </c>
      <c r="E93" s="9">
        <v>70</v>
      </c>
      <c r="F93" s="10">
        <v>69.923000000000002</v>
      </c>
      <c r="G93" s="10">
        <v>59.769199999999998</v>
      </c>
      <c r="H93" s="11"/>
    </row>
    <row r="94" spans="1:8" ht="15" customHeight="1">
      <c r="A94" s="7" t="str">
        <f>"李玲"</f>
        <v>李玲</v>
      </c>
      <c r="B94" s="7">
        <v>20192502</v>
      </c>
      <c r="C94" s="7" t="s">
        <v>8</v>
      </c>
      <c r="D94" s="8">
        <v>50.5</v>
      </c>
      <c r="E94" s="9" t="s">
        <v>9</v>
      </c>
      <c r="F94" s="9"/>
      <c r="G94" s="10"/>
      <c r="H94" s="11"/>
    </row>
    <row r="95" spans="1:8" ht="15" customHeight="1">
      <c r="A95" s="7" t="str">
        <f>"刘冰"</f>
        <v>刘冰</v>
      </c>
      <c r="B95" s="7">
        <v>20192509</v>
      </c>
      <c r="C95" s="7" t="s">
        <v>8</v>
      </c>
      <c r="D95" s="8">
        <v>57.5</v>
      </c>
      <c r="E95" s="9" t="s">
        <v>9</v>
      </c>
      <c r="F95" s="9"/>
      <c r="G95" s="10"/>
      <c r="H95" s="11"/>
    </row>
    <row r="96" spans="1:8" ht="15" customHeight="1">
      <c r="A96" s="7" t="str">
        <f>"马迪"</f>
        <v>马迪</v>
      </c>
      <c r="B96" s="7">
        <v>20192514</v>
      </c>
      <c r="C96" s="7" t="s">
        <v>8</v>
      </c>
      <c r="D96" s="8">
        <v>57</v>
      </c>
      <c r="E96" s="9" t="s">
        <v>9</v>
      </c>
      <c r="F96" s="9"/>
      <c r="G96" s="10"/>
      <c r="H96" s="11"/>
    </row>
    <row r="97" spans="1:8" ht="15" customHeight="1">
      <c r="A97" s="7" t="str">
        <f>"王爽"</f>
        <v>王爽</v>
      </c>
      <c r="B97" s="7">
        <v>20192520</v>
      </c>
      <c r="C97" s="7" t="s">
        <v>8</v>
      </c>
      <c r="D97" s="8">
        <v>59</v>
      </c>
      <c r="E97" s="9" t="s">
        <v>9</v>
      </c>
      <c r="F97" s="9"/>
      <c r="G97" s="10"/>
      <c r="H97" s="11"/>
    </row>
    <row r="98" spans="1:8" ht="15" customHeight="1">
      <c r="A98" s="7" t="str">
        <f>"樊何芳"</f>
        <v>樊何芳</v>
      </c>
      <c r="B98" s="7">
        <v>20192521</v>
      </c>
      <c r="C98" s="7" t="s">
        <v>8</v>
      </c>
      <c r="D98" s="8">
        <v>57.5</v>
      </c>
      <c r="E98" s="9" t="s">
        <v>9</v>
      </c>
      <c r="F98" s="9"/>
      <c r="G98" s="10"/>
      <c r="H98" s="11"/>
    </row>
    <row r="99" spans="1:8" ht="15" customHeight="1">
      <c r="A99" s="7" t="str">
        <f>"张冰"</f>
        <v>张冰</v>
      </c>
      <c r="B99" s="7">
        <v>20192523</v>
      </c>
      <c r="C99" s="7" t="s">
        <v>8</v>
      </c>
      <c r="D99" s="8">
        <v>53.5</v>
      </c>
      <c r="E99" s="9" t="s">
        <v>9</v>
      </c>
      <c r="F99" s="9"/>
      <c r="G99" s="10"/>
      <c r="H99" s="11"/>
    </row>
    <row r="100" spans="1:8" ht="15" customHeight="1">
      <c r="A100" s="7" t="str">
        <f>"王晨"</f>
        <v>王晨</v>
      </c>
      <c r="B100" s="7">
        <v>20192606</v>
      </c>
      <c r="C100" s="7" t="s">
        <v>8</v>
      </c>
      <c r="D100" s="8">
        <v>57.5</v>
      </c>
      <c r="E100" s="9" t="s">
        <v>9</v>
      </c>
      <c r="F100" s="9"/>
      <c r="G100" s="10"/>
      <c r="H100" s="11"/>
    </row>
    <row r="101" spans="1:8" ht="15" customHeight="1">
      <c r="A101" s="7" t="str">
        <f>"杜少婷"</f>
        <v>杜少婷</v>
      </c>
      <c r="B101" s="7">
        <v>20192610</v>
      </c>
      <c r="C101" s="7" t="s">
        <v>8</v>
      </c>
      <c r="D101" s="8">
        <v>58</v>
      </c>
      <c r="E101" s="9" t="s">
        <v>9</v>
      </c>
      <c r="F101" s="9"/>
      <c r="G101" s="10"/>
      <c r="H101" s="11"/>
    </row>
    <row r="102" spans="1:8" ht="15" customHeight="1">
      <c r="A102" s="7" t="str">
        <f>"尹炳潇"</f>
        <v>尹炳潇</v>
      </c>
      <c r="B102" s="7">
        <v>20192611</v>
      </c>
      <c r="C102" s="7" t="s">
        <v>8</v>
      </c>
      <c r="D102" s="8">
        <v>55.5</v>
      </c>
      <c r="E102" s="9" t="s">
        <v>9</v>
      </c>
      <c r="F102" s="9"/>
      <c r="G102" s="10"/>
      <c r="H102" s="11"/>
    </row>
    <row r="103" spans="1:8" ht="15" customHeight="1">
      <c r="A103" s="7" t="str">
        <f>"熊盼盼"</f>
        <v>熊盼盼</v>
      </c>
      <c r="B103" s="7">
        <v>20192617</v>
      </c>
      <c r="C103" s="7" t="s">
        <v>8</v>
      </c>
      <c r="D103" s="8">
        <v>52</v>
      </c>
      <c r="E103" s="9" t="s">
        <v>9</v>
      </c>
      <c r="F103" s="9"/>
      <c r="G103" s="10"/>
      <c r="H103" s="11"/>
    </row>
    <row r="104" spans="1:8" ht="15" customHeight="1">
      <c r="A104" s="7" t="str">
        <f>"闫婕"</f>
        <v>闫婕</v>
      </c>
      <c r="B104" s="7">
        <v>20192625</v>
      </c>
      <c r="C104" s="7" t="s">
        <v>8</v>
      </c>
      <c r="D104" s="8">
        <v>52.5</v>
      </c>
      <c r="E104" s="9" t="s">
        <v>9</v>
      </c>
      <c r="F104" s="9"/>
      <c r="G104" s="10"/>
      <c r="H104" s="11"/>
    </row>
    <row r="105" spans="1:8" ht="15" customHeight="1">
      <c r="A105" s="7" t="str">
        <f>"宋茵茵"</f>
        <v>宋茵茵</v>
      </c>
      <c r="B105" s="7">
        <v>20192730</v>
      </c>
      <c r="C105" s="7" t="s">
        <v>8</v>
      </c>
      <c r="D105" s="8">
        <v>57.5</v>
      </c>
      <c r="E105" s="9" t="s">
        <v>9</v>
      </c>
      <c r="F105" s="9"/>
      <c r="G105" s="10"/>
      <c r="H105" s="11"/>
    </row>
    <row r="106" spans="1:8" ht="15" customHeight="1">
      <c r="A106" s="7" t="str">
        <f>"刘清亚"</f>
        <v>刘清亚</v>
      </c>
      <c r="B106" s="7">
        <v>20192812</v>
      </c>
      <c r="C106" s="7" t="s">
        <v>8</v>
      </c>
      <c r="D106" s="8">
        <v>64</v>
      </c>
      <c r="E106" s="9" t="s">
        <v>9</v>
      </c>
      <c r="F106" s="9"/>
      <c r="G106" s="10"/>
      <c r="H106" s="11"/>
    </row>
    <row r="107" spans="1:8" ht="15" customHeight="1">
      <c r="A107" s="7" t="str">
        <f>"刘丽"</f>
        <v>刘丽</v>
      </c>
      <c r="B107" s="7">
        <v>20192824</v>
      </c>
      <c r="C107" s="7" t="s">
        <v>8</v>
      </c>
      <c r="D107" s="8">
        <v>55</v>
      </c>
      <c r="E107" s="9" t="s">
        <v>9</v>
      </c>
      <c r="F107" s="9"/>
      <c r="G107" s="10"/>
      <c r="H107" s="11"/>
    </row>
    <row r="108" spans="1:8" ht="15" customHeight="1">
      <c r="A108" s="7" t="str">
        <f>"李展"</f>
        <v>李展</v>
      </c>
      <c r="B108" s="7">
        <v>20192830</v>
      </c>
      <c r="C108" s="7" t="s">
        <v>8</v>
      </c>
      <c r="D108" s="8">
        <v>51</v>
      </c>
      <c r="E108" s="9" t="s">
        <v>9</v>
      </c>
      <c r="F108" s="9"/>
      <c r="G108" s="10"/>
      <c r="H108" s="11"/>
    </row>
    <row r="109" spans="1:8" ht="15" customHeight="1">
      <c r="A109" s="7" t="str">
        <f>"张笑朵"</f>
        <v>张笑朵</v>
      </c>
      <c r="B109" s="7">
        <v>20192906</v>
      </c>
      <c r="C109" s="7" t="s">
        <v>10</v>
      </c>
      <c r="D109" s="8">
        <v>79.5</v>
      </c>
      <c r="E109" s="9">
        <v>81.2</v>
      </c>
      <c r="F109" s="9"/>
      <c r="G109" s="13">
        <v>80.180000000000007</v>
      </c>
      <c r="H109" s="11"/>
    </row>
    <row r="110" spans="1:8" ht="15" customHeight="1">
      <c r="A110" s="7" t="str">
        <f>"刘亚茹"</f>
        <v>刘亚茹</v>
      </c>
      <c r="B110" s="7">
        <v>20193005</v>
      </c>
      <c r="C110" s="7" t="s">
        <v>10</v>
      </c>
      <c r="D110" s="8">
        <v>75</v>
      </c>
      <c r="E110" s="9">
        <v>85.4</v>
      </c>
      <c r="F110" s="9"/>
      <c r="G110" s="13">
        <v>79.16</v>
      </c>
      <c r="H110" s="11"/>
    </row>
    <row r="111" spans="1:8" ht="15" customHeight="1">
      <c r="A111" s="7" t="str">
        <f>"葛闪闪"</f>
        <v>葛闪闪</v>
      </c>
      <c r="B111" s="7">
        <v>20192915</v>
      </c>
      <c r="C111" s="7" t="s">
        <v>10</v>
      </c>
      <c r="D111" s="8">
        <v>74</v>
      </c>
      <c r="E111" s="9">
        <v>83</v>
      </c>
      <c r="F111" s="9"/>
      <c r="G111" s="13">
        <v>77.599999999999994</v>
      </c>
      <c r="H111" s="11"/>
    </row>
    <row r="112" spans="1:8" ht="15" customHeight="1">
      <c r="A112" s="7" t="str">
        <f>"梁启航"</f>
        <v>梁启航</v>
      </c>
      <c r="B112" s="7">
        <v>20193003</v>
      </c>
      <c r="C112" s="7" t="s">
        <v>10</v>
      </c>
      <c r="D112" s="8">
        <v>69.5</v>
      </c>
      <c r="E112" s="9">
        <v>85.4</v>
      </c>
      <c r="F112" s="9"/>
      <c r="G112" s="13">
        <v>75.86</v>
      </c>
      <c r="H112" s="11"/>
    </row>
    <row r="113" spans="1:8" ht="15" customHeight="1">
      <c r="A113" s="7" t="str">
        <f>"吴威威"</f>
        <v>吴威威</v>
      </c>
      <c r="B113" s="7">
        <v>20193019</v>
      </c>
      <c r="C113" s="7" t="s">
        <v>10</v>
      </c>
      <c r="D113" s="8">
        <v>71</v>
      </c>
      <c r="E113" s="9">
        <v>78</v>
      </c>
      <c r="F113" s="9"/>
      <c r="G113" s="13">
        <v>73.800000000000011</v>
      </c>
      <c r="H113" s="11"/>
    </row>
    <row r="114" spans="1:8" ht="15" customHeight="1">
      <c r="A114" s="7" t="str">
        <f>"鲁晴远"</f>
        <v>鲁晴远</v>
      </c>
      <c r="B114" s="7">
        <v>20192929</v>
      </c>
      <c r="C114" s="7" t="s">
        <v>10</v>
      </c>
      <c r="D114" s="8">
        <v>69.5</v>
      </c>
      <c r="E114" s="9">
        <v>79.599999999999994</v>
      </c>
      <c r="F114" s="9"/>
      <c r="G114" s="13">
        <v>73.539999999999992</v>
      </c>
      <c r="H114" s="11"/>
    </row>
    <row r="115" spans="1:8" ht="15" customHeight="1">
      <c r="A115" s="7" t="str">
        <f>"路少辉"</f>
        <v>路少辉</v>
      </c>
      <c r="B115" s="7">
        <v>20192926</v>
      </c>
      <c r="C115" s="7" t="s">
        <v>10</v>
      </c>
      <c r="D115" s="23">
        <v>70.5</v>
      </c>
      <c r="E115" s="9">
        <v>77.2</v>
      </c>
      <c r="F115" s="9"/>
      <c r="G115" s="13">
        <v>73.180000000000007</v>
      </c>
      <c r="H115" s="11"/>
    </row>
    <row r="116" spans="1:8" ht="15" customHeight="1">
      <c r="A116" s="7" t="str">
        <f>"李南"</f>
        <v>李南</v>
      </c>
      <c r="B116" s="7">
        <v>20193017</v>
      </c>
      <c r="C116" s="7" t="s">
        <v>10</v>
      </c>
      <c r="D116" s="8">
        <v>66</v>
      </c>
      <c r="E116" s="9">
        <v>81.400000000000006</v>
      </c>
      <c r="F116" s="9"/>
      <c r="G116" s="13">
        <v>72.16</v>
      </c>
      <c r="H116" s="11"/>
    </row>
    <row r="117" spans="1:8" ht="15" customHeight="1">
      <c r="A117" s="7" t="str">
        <f>"宋彦举"</f>
        <v>宋彦举</v>
      </c>
      <c r="B117" s="7">
        <v>20193006</v>
      </c>
      <c r="C117" s="7" t="s">
        <v>10</v>
      </c>
      <c r="D117" s="8">
        <v>59</v>
      </c>
      <c r="E117" s="9">
        <v>90.6</v>
      </c>
      <c r="F117" s="9"/>
      <c r="G117" s="13">
        <v>71.64</v>
      </c>
      <c r="H117" s="11"/>
    </row>
    <row r="118" spans="1:8" ht="15" customHeight="1">
      <c r="A118" s="7" t="str">
        <f>"刘甜甜"</f>
        <v>刘甜甜</v>
      </c>
      <c r="B118" s="7">
        <v>20192917</v>
      </c>
      <c r="C118" s="7" t="s">
        <v>10</v>
      </c>
      <c r="D118" s="8">
        <v>65.5</v>
      </c>
      <c r="E118" s="9">
        <v>80.599999999999994</v>
      </c>
      <c r="F118" s="9"/>
      <c r="G118" s="13">
        <v>71.539999999999992</v>
      </c>
      <c r="H118" s="11"/>
    </row>
    <row r="119" spans="1:8" ht="15" customHeight="1">
      <c r="A119" s="7" t="str">
        <f>"张柯"</f>
        <v>张柯</v>
      </c>
      <c r="B119" s="7">
        <v>20192910</v>
      </c>
      <c r="C119" s="7" t="s">
        <v>10</v>
      </c>
      <c r="D119" s="8">
        <v>66.5</v>
      </c>
      <c r="E119" s="9">
        <v>78.8</v>
      </c>
      <c r="F119" s="9"/>
      <c r="G119" s="13">
        <v>71.42</v>
      </c>
      <c r="H119" s="11"/>
    </row>
    <row r="120" spans="1:8" ht="15" customHeight="1">
      <c r="A120" s="7" t="str">
        <f>"梁茹"</f>
        <v>梁茹</v>
      </c>
      <c r="B120" s="7">
        <v>20192928</v>
      </c>
      <c r="C120" s="7" t="s">
        <v>10</v>
      </c>
      <c r="D120" s="8">
        <v>65.5</v>
      </c>
      <c r="E120" s="9">
        <v>79.8</v>
      </c>
      <c r="F120" s="9"/>
      <c r="G120" s="13">
        <v>71.22</v>
      </c>
      <c r="H120" s="11"/>
    </row>
    <row r="121" spans="1:8" ht="15" customHeight="1">
      <c r="A121" s="7" t="str">
        <f>"文峰"</f>
        <v>文峰</v>
      </c>
      <c r="B121" s="7">
        <v>20192909</v>
      </c>
      <c r="C121" s="7" t="s">
        <v>10</v>
      </c>
      <c r="D121" s="8">
        <v>65.5</v>
      </c>
      <c r="E121" s="9">
        <v>79.2</v>
      </c>
      <c r="F121" s="9"/>
      <c r="G121" s="13">
        <v>70.98</v>
      </c>
      <c r="H121" s="11"/>
    </row>
    <row r="122" spans="1:8" ht="15" customHeight="1">
      <c r="A122" s="7" t="str">
        <f>"魏梦迪"</f>
        <v>魏梦迪</v>
      </c>
      <c r="B122" s="7">
        <v>20193009</v>
      </c>
      <c r="C122" s="7" t="s">
        <v>10</v>
      </c>
      <c r="D122" s="8">
        <v>62.5</v>
      </c>
      <c r="E122" s="9">
        <v>81.8</v>
      </c>
      <c r="F122" s="9"/>
      <c r="G122" s="13">
        <v>70.22</v>
      </c>
      <c r="H122" s="11"/>
    </row>
    <row r="123" spans="1:8" ht="15" customHeight="1">
      <c r="A123" s="7" t="str">
        <f>"时不凡"</f>
        <v>时不凡</v>
      </c>
      <c r="B123" s="7">
        <v>20192930</v>
      </c>
      <c r="C123" s="7" t="s">
        <v>10</v>
      </c>
      <c r="D123" s="8">
        <v>66.5</v>
      </c>
      <c r="E123" s="9">
        <v>75.2</v>
      </c>
      <c r="F123" s="9"/>
      <c r="G123" s="13">
        <v>69.98</v>
      </c>
      <c r="H123" s="11"/>
    </row>
    <row r="124" spans="1:8" ht="15" customHeight="1">
      <c r="A124" s="7" t="str">
        <f>"杨建辉"</f>
        <v>杨建辉</v>
      </c>
      <c r="B124" s="7">
        <v>20192908</v>
      </c>
      <c r="C124" s="7" t="s">
        <v>10</v>
      </c>
      <c r="D124" s="8">
        <v>60</v>
      </c>
      <c r="E124" s="9">
        <v>84</v>
      </c>
      <c r="F124" s="9"/>
      <c r="G124" s="13">
        <v>69.599999999999994</v>
      </c>
      <c r="H124" s="11"/>
    </row>
    <row r="125" spans="1:8" ht="15" customHeight="1">
      <c r="A125" s="7" t="str">
        <f>"曾鑫"</f>
        <v>曾鑫</v>
      </c>
      <c r="B125" s="7">
        <v>20192925</v>
      </c>
      <c r="C125" s="7" t="s">
        <v>10</v>
      </c>
      <c r="D125" s="8">
        <v>59.5</v>
      </c>
      <c r="E125" s="9">
        <v>84.6</v>
      </c>
      <c r="F125" s="9"/>
      <c r="G125" s="13">
        <v>69.539999999999992</v>
      </c>
      <c r="H125" s="11"/>
    </row>
    <row r="126" spans="1:8" ht="15" customHeight="1">
      <c r="A126" s="7" t="str">
        <f>"王沛"</f>
        <v>王沛</v>
      </c>
      <c r="B126" s="7">
        <v>20192903</v>
      </c>
      <c r="C126" s="7" t="s">
        <v>10</v>
      </c>
      <c r="D126" s="8">
        <v>64</v>
      </c>
      <c r="E126" s="9">
        <v>77.400000000000006</v>
      </c>
      <c r="F126" s="9"/>
      <c r="G126" s="13">
        <v>69.36</v>
      </c>
      <c r="H126" s="11"/>
    </row>
    <row r="127" spans="1:8" s="14" customFormat="1" ht="15" customHeight="1">
      <c r="A127" s="7" t="str">
        <f>"张楠"</f>
        <v>张楠</v>
      </c>
      <c r="B127" s="7">
        <v>20192911</v>
      </c>
      <c r="C127" s="7" t="s">
        <v>10</v>
      </c>
      <c r="D127" s="8">
        <v>65</v>
      </c>
      <c r="E127" s="9">
        <v>75.8</v>
      </c>
      <c r="F127" s="9"/>
      <c r="G127" s="13">
        <v>69.319999999999993</v>
      </c>
      <c r="H127" s="11"/>
    </row>
    <row r="128" spans="1:8" ht="15" customHeight="1">
      <c r="A128" s="15" t="str">
        <f>"赵林青"</f>
        <v>赵林青</v>
      </c>
      <c r="B128" s="15">
        <v>20193012</v>
      </c>
      <c r="C128" s="15" t="s">
        <v>10</v>
      </c>
      <c r="D128" s="8">
        <v>61.5</v>
      </c>
      <c r="E128" s="16">
        <v>81</v>
      </c>
      <c r="F128" s="16"/>
      <c r="G128" s="13">
        <v>69.3</v>
      </c>
      <c r="H128" s="17"/>
    </row>
    <row r="129" spans="1:8" ht="15" customHeight="1">
      <c r="A129" s="7" t="str">
        <f>"韩文豪"</f>
        <v>韩文豪</v>
      </c>
      <c r="B129" s="7">
        <v>20193001</v>
      </c>
      <c r="C129" s="7" t="s">
        <v>10</v>
      </c>
      <c r="D129" s="8">
        <v>62.5</v>
      </c>
      <c r="E129" s="9">
        <v>78.8</v>
      </c>
      <c r="F129" s="9"/>
      <c r="G129" s="13">
        <v>69.02</v>
      </c>
      <c r="H129" s="11"/>
    </row>
    <row r="130" spans="1:8" ht="15" customHeight="1">
      <c r="A130" s="7" t="str">
        <f>"祖藜航"</f>
        <v>祖藜航</v>
      </c>
      <c r="B130" s="7">
        <v>20193016</v>
      </c>
      <c r="C130" s="7" t="s">
        <v>10</v>
      </c>
      <c r="D130" s="8">
        <v>61.5</v>
      </c>
      <c r="E130" s="9">
        <v>80.2</v>
      </c>
      <c r="F130" s="9"/>
      <c r="G130" s="13">
        <v>68.98</v>
      </c>
      <c r="H130" s="11"/>
    </row>
    <row r="131" spans="1:8" ht="15" customHeight="1">
      <c r="A131" s="7" t="str">
        <f>"徐云飞"</f>
        <v>徐云飞</v>
      </c>
      <c r="B131" s="7">
        <v>20193002</v>
      </c>
      <c r="C131" s="7" t="s">
        <v>10</v>
      </c>
      <c r="D131" s="8">
        <v>60.5</v>
      </c>
      <c r="E131" s="9">
        <v>79.2</v>
      </c>
      <c r="F131" s="9"/>
      <c r="G131" s="13">
        <v>67.98</v>
      </c>
      <c r="H131" s="11"/>
    </row>
    <row r="132" spans="1:8" ht="15" customHeight="1">
      <c r="A132" s="7" t="str">
        <f>"高辉"</f>
        <v>高辉</v>
      </c>
      <c r="B132" s="7">
        <v>20192918</v>
      </c>
      <c r="C132" s="7" t="s">
        <v>10</v>
      </c>
      <c r="D132" s="8">
        <v>58</v>
      </c>
      <c r="E132" s="9">
        <v>82.2</v>
      </c>
      <c r="F132" s="9"/>
      <c r="G132" s="13">
        <v>67.680000000000007</v>
      </c>
      <c r="H132" s="11"/>
    </row>
    <row r="133" spans="1:8" ht="15" customHeight="1">
      <c r="A133" s="7" t="str">
        <f>"陈锦柯"</f>
        <v>陈锦柯</v>
      </c>
      <c r="B133" s="7">
        <v>20193011</v>
      </c>
      <c r="C133" s="7" t="s">
        <v>10</v>
      </c>
      <c r="D133" s="8">
        <v>59</v>
      </c>
      <c r="E133" s="9">
        <v>77.599999999999994</v>
      </c>
      <c r="F133" s="9"/>
      <c r="G133" s="13">
        <v>66.44</v>
      </c>
      <c r="H133" s="11"/>
    </row>
    <row r="134" spans="1:8" ht="15" customHeight="1">
      <c r="A134" s="7" t="str">
        <f>"史大康"</f>
        <v>史大康</v>
      </c>
      <c r="B134" s="7">
        <v>20192904</v>
      </c>
      <c r="C134" s="7" t="s">
        <v>10</v>
      </c>
      <c r="D134" s="8">
        <v>53.5</v>
      </c>
      <c r="E134" s="9">
        <v>84.6</v>
      </c>
      <c r="F134" s="9"/>
      <c r="G134" s="13">
        <v>65.94</v>
      </c>
      <c r="H134" s="11"/>
    </row>
    <row r="135" spans="1:8" ht="15" customHeight="1">
      <c r="A135" s="7" t="str">
        <f>"李光泽"</f>
        <v>李光泽</v>
      </c>
      <c r="B135" s="7">
        <v>20192905</v>
      </c>
      <c r="C135" s="7" t="s">
        <v>10</v>
      </c>
      <c r="D135" s="8">
        <v>59.5</v>
      </c>
      <c r="E135" s="9">
        <v>72.400000000000006</v>
      </c>
      <c r="F135" s="9"/>
      <c r="G135" s="13">
        <v>64.66</v>
      </c>
      <c r="H135" s="11"/>
    </row>
    <row r="136" spans="1:8" ht="15" customHeight="1">
      <c r="A136" s="7" t="str">
        <f>"庄晓鹏"</f>
        <v>庄晓鹏</v>
      </c>
      <c r="B136" s="7">
        <v>20193014</v>
      </c>
      <c r="C136" s="7" t="s">
        <v>10</v>
      </c>
      <c r="D136" s="8">
        <v>55.5</v>
      </c>
      <c r="E136" s="9">
        <v>77.400000000000006</v>
      </c>
      <c r="F136" s="9"/>
      <c r="G136" s="13">
        <v>64.260000000000005</v>
      </c>
      <c r="H136" s="11"/>
    </row>
    <row r="137" spans="1:8" ht="15" customHeight="1">
      <c r="A137" s="7" t="str">
        <f>"陶源"</f>
        <v>陶源</v>
      </c>
      <c r="B137" s="7">
        <v>20192902</v>
      </c>
      <c r="C137" s="7" t="s">
        <v>10</v>
      </c>
      <c r="D137" s="8">
        <v>58</v>
      </c>
      <c r="E137" s="9">
        <v>72.8</v>
      </c>
      <c r="F137" s="9"/>
      <c r="G137" s="13">
        <v>63.92</v>
      </c>
      <c r="H137" s="11"/>
    </row>
    <row r="138" spans="1:8" ht="15" customHeight="1">
      <c r="A138" s="7" t="str">
        <f>"李广阳"</f>
        <v>李广阳</v>
      </c>
      <c r="B138" s="7">
        <v>20193015</v>
      </c>
      <c r="C138" s="7" t="s">
        <v>10</v>
      </c>
      <c r="D138" s="8">
        <v>53</v>
      </c>
      <c r="E138" s="9">
        <v>74.599999999999994</v>
      </c>
      <c r="F138" s="9"/>
      <c r="G138" s="13">
        <v>61.64</v>
      </c>
      <c r="H138" s="11"/>
    </row>
    <row r="139" spans="1:8" ht="15" customHeight="1">
      <c r="A139" s="7" t="str">
        <f>"邓宇"</f>
        <v>邓宇</v>
      </c>
      <c r="B139" s="7">
        <v>20192923</v>
      </c>
      <c r="C139" s="7" t="s">
        <v>10</v>
      </c>
      <c r="D139" s="8">
        <v>50.5</v>
      </c>
      <c r="E139" s="9">
        <v>76.599999999999994</v>
      </c>
      <c r="F139" s="9"/>
      <c r="G139" s="13">
        <v>60.94</v>
      </c>
      <c r="H139" s="11"/>
    </row>
    <row r="140" spans="1:8" ht="15" customHeight="1">
      <c r="A140" s="7" t="str">
        <f>"张晗"</f>
        <v>张晗</v>
      </c>
      <c r="B140" s="7">
        <v>20192920</v>
      </c>
      <c r="C140" s="7" t="s">
        <v>10</v>
      </c>
      <c r="D140" s="8">
        <v>46.5</v>
      </c>
      <c r="E140" s="9">
        <v>79.8</v>
      </c>
      <c r="F140" s="9"/>
      <c r="G140" s="13">
        <v>59.82</v>
      </c>
      <c r="H140" s="11"/>
    </row>
    <row r="141" spans="1:8" ht="15" customHeight="1">
      <c r="A141" s="7" t="str">
        <f>"秦振苗"</f>
        <v>秦振苗</v>
      </c>
      <c r="B141" s="7">
        <v>20192916</v>
      </c>
      <c r="C141" s="7" t="s">
        <v>10</v>
      </c>
      <c r="D141" s="8">
        <v>49</v>
      </c>
      <c r="E141" s="9">
        <v>72.8</v>
      </c>
      <c r="F141" s="9"/>
      <c r="G141" s="13">
        <v>58.519999999999996</v>
      </c>
      <c r="H141" s="11"/>
    </row>
    <row r="142" spans="1:8" ht="15" customHeight="1">
      <c r="A142" s="7" t="str">
        <f>"杨浩斐"</f>
        <v>杨浩斐</v>
      </c>
      <c r="B142" s="7">
        <v>20192913</v>
      </c>
      <c r="C142" s="7" t="s">
        <v>10</v>
      </c>
      <c r="D142" s="8">
        <v>51</v>
      </c>
      <c r="E142" s="9">
        <v>62.2</v>
      </c>
      <c r="F142" s="9"/>
      <c r="G142" s="13">
        <v>55.480000000000004</v>
      </c>
      <c r="H142" s="11"/>
    </row>
    <row r="143" spans="1:8" ht="15" customHeight="1">
      <c r="A143" s="7" t="str">
        <f>"杨钊"</f>
        <v>杨钊</v>
      </c>
      <c r="B143" s="7">
        <v>20192919</v>
      </c>
      <c r="C143" s="7" t="s">
        <v>10</v>
      </c>
      <c r="D143" s="8">
        <v>59.5</v>
      </c>
      <c r="E143" s="9">
        <v>0</v>
      </c>
      <c r="F143" s="9"/>
      <c r="G143" s="13">
        <v>35.699999999999996</v>
      </c>
      <c r="H143" s="11"/>
    </row>
    <row r="144" spans="1:8" ht="15" customHeight="1">
      <c r="A144" s="7" t="str">
        <f>"程森"</f>
        <v>程森</v>
      </c>
      <c r="B144" s="7">
        <v>20193004</v>
      </c>
      <c r="C144" s="7" t="s">
        <v>10</v>
      </c>
      <c r="D144" s="8">
        <v>58.5</v>
      </c>
      <c r="E144" s="9" t="s">
        <v>9</v>
      </c>
      <c r="F144" s="9"/>
      <c r="G144" s="13"/>
      <c r="H144" s="11"/>
    </row>
    <row r="145" spans="1:8" ht="15" customHeight="1">
      <c r="A145" s="7" t="str">
        <f>"赵红学"</f>
        <v>赵红学</v>
      </c>
      <c r="B145" s="7">
        <v>20192927</v>
      </c>
      <c r="C145" s="7" t="s">
        <v>10</v>
      </c>
      <c r="D145" s="8">
        <v>55.5</v>
      </c>
      <c r="E145" s="9" t="s">
        <v>9</v>
      </c>
      <c r="F145" s="9"/>
      <c r="G145" s="13"/>
      <c r="H145" s="11"/>
    </row>
    <row r="146" spans="1:8" ht="15" customHeight="1">
      <c r="A146" s="7" t="str">
        <f>"王萌"</f>
        <v>王萌</v>
      </c>
      <c r="B146" s="7">
        <v>20192912</v>
      </c>
      <c r="C146" s="7" t="s">
        <v>10</v>
      </c>
      <c r="D146" s="8">
        <v>44</v>
      </c>
      <c r="E146" s="9" t="s">
        <v>9</v>
      </c>
      <c r="F146" s="9"/>
      <c r="G146" s="13"/>
      <c r="H146" s="11"/>
    </row>
    <row r="147" spans="1:8" ht="15" customHeight="1">
      <c r="A147" s="7" t="str">
        <f>"刘素中"</f>
        <v>刘素中</v>
      </c>
      <c r="B147" s="7">
        <v>20192924</v>
      </c>
      <c r="C147" s="7" t="s">
        <v>10</v>
      </c>
      <c r="D147" s="8">
        <v>44</v>
      </c>
      <c r="E147" s="9" t="s">
        <v>9</v>
      </c>
      <c r="F147" s="9"/>
      <c r="G147" s="13"/>
      <c r="H147" s="11"/>
    </row>
    <row r="148" spans="1:8" ht="15" customHeight="1">
      <c r="A148" s="7" t="str">
        <f>"张甦"</f>
        <v>张甦</v>
      </c>
      <c r="B148" s="7">
        <v>20193013</v>
      </c>
      <c r="C148" s="7" t="s">
        <v>10</v>
      </c>
      <c r="D148" s="8">
        <v>29</v>
      </c>
      <c r="E148" s="9" t="s">
        <v>9</v>
      </c>
      <c r="F148" s="9"/>
      <c r="G148" s="13"/>
      <c r="H148" s="11"/>
    </row>
    <row r="149" spans="1:8" ht="15" customHeight="1">
      <c r="A149" s="7" t="str">
        <f>"付霞"</f>
        <v>付霞</v>
      </c>
      <c r="B149" s="7">
        <v>20193021</v>
      </c>
      <c r="C149" s="7" t="s">
        <v>11</v>
      </c>
      <c r="D149" s="8">
        <v>67.5</v>
      </c>
      <c r="E149" s="9">
        <v>86.8</v>
      </c>
      <c r="F149" s="9"/>
      <c r="G149" s="13">
        <v>75.22</v>
      </c>
      <c r="H149" s="11"/>
    </row>
    <row r="150" spans="1:8" ht="15" customHeight="1">
      <c r="A150" s="7" t="str">
        <f>"赵蒙蒙"</f>
        <v>赵蒙蒙</v>
      </c>
      <c r="B150" s="7">
        <v>20193023</v>
      </c>
      <c r="C150" s="7" t="s">
        <v>11</v>
      </c>
      <c r="D150" s="8">
        <v>68</v>
      </c>
      <c r="E150" s="9">
        <v>75.400000000000006</v>
      </c>
      <c r="F150" s="9"/>
      <c r="G150" s="13">
        <v>70.960000000000008</v>
      </c>
      <c r="H150" s="11"/>
    </row>
    <row r="151" spans="1:8" ht="15" customHeight="1">
      <c r="A151" s="7" t="str">
        <f>"曹瑞奇"</f>
        <v>曹瑞奇</v>
      </c>
      <c r="B151" s="7">
        <v>20193028</v>
      </c>
      <c r="C151" s="7" t="s">
        <v>11</v>
      </c>
      <c r="D151" s="8">
        <v>60</v>
      </c>
      <c r="E151" s="9">
        <v>76.599999999999994</v>
      </c>
      <c r="F151" s="9"/>
      <c r="G151" s="13">
        <v>66.64</v>
      </c>
      <c r="H151" s="11"/>
    </row>
    <row r="152" spans="1:8" ht="15" customHeight="1">
      <c r="A152" s="7" t="str">
        <f>"王一品"</f>
        <v>王一品</v>
      </c>
      <c r="B152" s="7">
        <v>20193020</v>
      </c>
      <c r="C152" s="7" t="s">
        <v>11</v>
      </c>
      <c r="D152" s="8">
        <v>57.5</v>
      </c>
      <c r="E152" s="9">
        <v>80.2</v>
      </c>
      <c r="F152" s="9"/>
      <c r="G152" s="13">
        <v>66.580000000000013</v>
      </c>
      <c r="H152" s="11"/>
    </row>
    <row r="153" spans="1:8" ht="15" customHeight="1">
      <c r="A153" s="7" t="str">
        <f>"张林泉"</f>
        <v>张林泉</v>
      </c>
      <c r="B153" s="7">
        <v>20193022</v>
      </c>
      <c r="C153" s="7" t="s">
        <v>11</v>
      </c>
      <c r="D153" s="8">
        <v>54</v>
      </c>
      <c r="E153" s="9">
        <v>78</v>
      </c>
      <c r="F153" s="9"/>
      <c r="G153" s="13">
        <v>63.6</v>
      </c>
      <c r="H153" s="11"/>
    </row>
    <row r="154" spans="1:8" ht="15" customHeight="1">
      <c r="A154" s="7" t="str">
        <f>"邢益甜"</f>
        <v>邢益甜</v>
      </c>
      <c r="B154" s="7">
        <v>20193024</v>
      </c>
      <c r="C154" s="7" t="s">
        <v>11</v>
      </c>
      <c r="D154" s="8">
        <v>49.5</v>
      </c>
      <c r="E154" s="9">
        <v>80.400000000000006</v>
      </c>
      <c r="F154" s="9"/>
      <c r="G154" s="13">
        <v>61.86</v>
      </c>
      <c r="H154" s="11"/>
    </row>
    <row r="155" spans="1:8" ht="15" customHeight="1">
      <c r="A155" s="7" t="str">
        <f>"李静亚"</f>
        <v>李静亚</v>
      </c>
      <c r="B155" s="7">
        <v>20193025</v>
      </c>
      <c r="C155" s="7" t="s">
        <v>11</v>
      </c>
      <c r="D155" s="8">
        <v>49.5</v>
      </c>
      <c r="E155" s="9">
        <v>71.599999999999994</v>
      </c>
      <c r="F155" s="9"/>
      <c r="G155" s="13">
        <v>58.34</v>
      </c>
      <c r="H155" s="11"/>
    </row>
    <row r="156" spans="1:8" ht="15" customHeight="1">
      <c r="A156" s="7" t="str">
        <f>"赵政"</f>
        <v>赵政</v>
      </c>
      <c r="B156" s="7">
        <v>20193027</v>
      </c>
      <c r="C156" s="7" t="s">
        <v>11</v>
      </c>
      <c r="D156" s="8">
        <v>42.5</v>
      </c>
      <c r="E156" s="9">
        <v>60</v>
      </c>
      <c r="F156" s="9"/>
      <c r="G156" s="13">
        <v>49.5</v>
      </c>
      <c r="H156" s="11"/>
    </row>
    <row r="157" spans="1:8" ht="15" customHeight="1">
      <c r="A157" s="7" t="str">
        <f>"赵肖雨"</f>
        <v>赵肖雨</v>
      </c>
      <c r="B157" s="7">
        <v>20193026</v>
      </c>
      <c r="C157" s="7" t="s">
        <v>11</v>
      </c>
      <c r="D157" s="8">
        <v>48.5</v>
      </c>
      <c r="E157" s="9" t="s">
        <v>9</v>
      </c>
      <c r="F157" s="9"/>
      <c r="G157" s="13"/>
      <c r="H157" s="11"/>
    </row>
    <row r="158" spans="1:8" ht="15" customHeight="1">
      <c r="A158" s="7" t="str">
        <f>"郭丹丹"</f>
        <v>郭丹丹</v>
      </c>
      <c r="B158" s="7">
        <v>20193210</v>
      </c>
      <c r="C158" s="7" t="s">
        <v>12</v>
      </c>
      <c r="D158" s="8">
        <v>69</v>
      </c>
      <c r="E158" s="9">
        <v>86</v>
      </c>
      <c r="F158" s="9"/>
      <c r="G158" s="13">
        <v>75.8</v>
      </c>
      <c r="H158" s="11"/>
    </row>
    <row r="159" spans="1:8" ht="15" customHeight="1">
      <c r="A159" s="7" t="str">
        <f>"田静"</f>
        <v>田静</v>
      </c>
      <c r="B159" s="7">
        <v>20193123</v>
      </c>
      <c r="C159" s="7" t="s">
        <v>12</v>
      </c>
      <c r="D159" s="8">
        <v>70</v>
      </c>
      <c r="E159" s="9">
        <v>83.6</v>
      </c>
      <c r="F159" s="9"/>
      <c r="G159" s="13">
        <v>75.44</v>
      </c>
      <c r="H159" s="11"/>
    </row>
    <row r="160" spans="1:8" ht="15" customHeight="1">
      <c r="A160" s="7" t="str">
        <f>"朱良然"</f>
        <v>朱良然</v>
      </c>
      <c r="B160" s="7">
        <v>20193129</v>
      </c>
      <c r="C160" s="7" t="s">
        <v>12</v>
      </c>
      <c r="D160" s="8">
        <v>68.5</v>
      </c>
      <c r="E160" s="9">
        <v>85.2</v>
      </c>
      <c r="F160" s="9"/>
      <c r="G160" s="13">
        <v>75.180000000000007</v>
      </c>
      <c r="H160" s="11"/>
    </row>
    <row r="161" spans="1:8" ht="15" customHeight="1">
      <c r="A161" s="7" t="str">
        <f>"王璐晨"</f>
        <v>王璐晨</v>
      </c>
      <c r="B161" s="7">
        <v>20193206</v>
      </c>
      <c r="C161" s="7" t="s">
        <v>12</v>
      </c>
      <c r="D161" s="8">
        <v>69.5</v>
      </c>
      <c r="E161" s="9">
        <v>82.2</v>
      </c>
      <c r="F161" s="9"/>
      <c r="G161" s="13">
        <v>74.58</v>
      </c>
      <c r="H161" s="11"/>
    </row>
    <row r="162" spans="1:8" ht="15" customHeight="1">
      <c r="A162" s="7" t="str">
        <f>"陈培"</f>
        <v>陈培</v>
      </c>
      <c r="B162" s="7">
        <v>20193205</v>
      </c>
      <c r="C162" s="7" t="s">
        <v>12</v>
      </c>
      <c r="D162" s="8">
        <v>67</v>
      </c>
      <c r="E162" s="9">
        <v>85.4</v>
      </c>
      <c r="F162" s="9"/>
      <c r="G162" s="13">
        <v>74.36</v>
      </c>
      <c r="H162" s="11"/>
    </row>
    <row r="163" spans="1:8" ht="15" customHeight="1">
      <c r="A163" s="7" t="str">
        <f>"高瑞玲"</f>
        <v>高瑞玲</v>
      </c>
      <c r="B163" s="7">
        <v>20193108</v>
      </c>
      <c r="C163" s="7" t="s">
        <v>12</v>
      </c>
      <c r="D163" s="8">
        <v>67.5</v>
      </c>
      <c r="E163" s="9">
        <v>83.2</v>
      </c>
      <c r="F163" s="9"/>
      <c r="G163" s="13">
        <v>73.78</v>
      </c>
      <c r="H163" s="11"/>
    </row>
    <row r="164" spans="1:8" ht="15" customHeight="1">
      <c r="A164" s="7" t="str">
        <f>"付聪科"</f>
        <v>付聪科</v>
      </c>
      <c r="B164" s="7">
        <v>20193104</v>
      </c>
      <c r="C164" s="7" t="s">
        <v>12</v>
      </c>
      <c r="D164" s="8">
        <v>68.5</v>
      </c>
      <c r="E164" s="9">
        <v>80.400000000000006</v>
      </c>
      <c r="F164" s="9"/>
      <c r="G164" s="13">
        <v>73.260000000000005</v>
      </c>
      <c r="H164" s="11"/>
    </row>
    <row r="165" spans="1:8" ht="15" customHeight="1">
      <c r="A165" s="7" t="str">
        <f>"金卉冬"</f>
        <v>金卉冬</v>
      </c>
      <c r="B165" s="7">
        <v>20193103</v>
      </c>
      <c r="C165" s="7" t="s">
        <v>12</v>
      </c>
      <c r="D165" s="8">
        <v>65</v>
      </c>
      <c r="E165" s="9">
        <v>84.6</v>
      </c>
      <c r="F165" s="9"/>
      <c r="G165" s="13">
        <v>72.84</v>
      </c>
      <c r="H165" s="11"/>
    </row>
    <row r="166" spans="1:8" ht="15" customHeight="1">
      <c r="A166" s="7" t="str">
        <f>"刘兆舵"</f>
        <v>刘兆舵</v>
      </c>
      <c r="B166" s="7">
        <v>20193203</v>
      </c>
      <c r="C166" s="7" t="s">
        <v>12</v>
      </c>
      <c r="D166" s="8">
        <v>62.5</v>
      </c>
      <c r="E166" s="9">
        <v>86.4</v>
      </c>
      <c r="F166" s="9"/>
      <c r="G166" s="13">
        <v>72.06</v>
      </c>
      <c r="H166" s="11"/>
    </row>
    <row r="167" spans="1:8" ht="15" customHeight="1">
      <c r="A167" s="7" t="str">
        <f>"李婷婷"</f>
        <v>李婷婷</v>
      </c>
      <c r="B167" s="7">
        <v>20193111</v>
      </c>
      <c r="C167" s="7" t="s">
        <v>12</v>
      </c>
      <c r="D167" s="8">
        <v>64</v>
      </c>
      <c r="E167" s="9">
        <v>82.8</v>
      </c>
      <c r="F167" s="9"/>
      <c r="G167" s="13">
        <v>71.52</v>
      </c>
      <c r="H167" s="11"/>
    </row>
    <row r="168" spans="1:8" ht="15" customHeight="1">
      <c r="A168" s="7" t="str">
        <f>"汪书燕"</f>
        <v>汪书燕</v>
      </c>
      <c r="B168" s="7">
        <v>20193113</v>
      </c>
      <c r="C168" s="7" t="s">
        <v>12</v>
      </c>
      <c r="D168" s="8">
        <v>64.5</v>
      </c>
      <c r="E168" s="9">
        <v>81.2</v>
      </c>
      <c r="F168" s="9"/>
      <c r="G168" s="13">
        <v>71.180000000000007</v>
      </c>
      <c r="H168" s="11"/>
    </row>
    <row r="169" spans="1:8" ht="15" customHeight="1">
      <c r="A169" s="7" t="str">
        <f>"韩爽晴"</f>
        <v>韩爽晴</v>
      </c>
      <c r="B169" s="7">
        <v>20193106</v>
      </c>
      <c r="C169" s="7" t="s">
        <v>12</v>
      </c>
      <c r="D169" s="8">
        <v>67</v>
      </c>
      <c r="E169" s="9">
        <v>77.2</v>
      </c>
      <c r="F169" s="9"/>
      <c r="G169" s="13">
        <v>71.08</v>
      </c>
      <c r="H169" s="11"/>
    </row>
    <row r="170" spans="1:8" ht="15" customHeight="1">
      <c r="A170" s="7" t="str">
        <f>"王路遥"</f>
        <v>王路遥</v>
      </c>
      <c r="B170" s="7">
        <v>20193116</v>
      </c>
      <c r="C170" s="7" t="s">
        <v>12</v>
      </c>
      <c r="D170" s="8">
        <v>64</v>
      </c>
      <c r="E170" s="9">
        <v>81.599999999999994</v>
      </c>
      <c r="F170" s="9"/>
      <c r="G170" s="13">
        <v>71.039999999999992</v>
      </c>
      <c r="H170" s="11"/>
    </row>
    <row r="171" spans="1:8" ht="15" customHeight="1">
      <c r="A171" s="7" t="str">
        <f>"李敏"</f>
        <v>李敏</v>
      </c>
      <c r="B171" s="7">
        <v>20193126</v>
      </c>
      <c r="C171" s="7" t="s">
        <v>12</v>
      </c>
      <c r="D171" s="8">
        <v>65</v>
      </c>
      <c r="E171" s="9">
        <v>79.400000000000006</v>
      </c>
      <c r="F171" s="9"/>
      <c r="G171" s="13">
        <v>70.760000000000005</v>
      </c>
      <c r="H171" s="11"/>
    </row>
    <row r="172" spans="1:8" ht="15" customHeight="1">
      <c r="A172" s="7" t="str">
        <f>"梁雅婷"</f>
        <v>梁雅婷</v>
      </c>
      <c r="B172" s="7">
        <v>20193202</v>
      </c>
      <c r="C172" s="7" t="s">
        <v>12</v>
      </c>
      <c r="D172" s="8">
        <v>61</v>
      </c>
      <c r="E172" s="9">
        <v>85.2</v>
      </c>
      <c r="F172" s="9"/>
      <c r="G172" s="13">
        <v>70.680000000000007</v>
      </c>
      <c r="H172" s="11"/>
    </row>
    <row r="173" spans="1:8" ht="15" customHeight="1">
      <c r="A173" s="7" t="str">
        <f>"易少喆"</f>
        <v>易少喆</v>
      </c>
      <c r="B173" s="7">
        <v>20193107</v>
      </c>
      <c r="C173" s="7" t="s">
        <v>12</v>
      </c>
      <c r="D173" s="8">
        <v>63</v>
      </c>
      <c r="E173" s="9">
        <v>81.599999999999994</v>
      </c>
      <c r="F173" s="9"/>
      <c r="G173" s="13">
        <v>70.44</v>
      </c>
      <c r="H173" s="11"/>
    </row>
    <row r="174" spans="1:8" ht="15" customHeight="1">
      <c r="A174" s="7" t="str">
        <f>"施杜娟"</f>
        <v>施杜娟</v>
      </c>
      <c r="B174" s="7">
        <v>20193216</v>
      </c>
      <c r="C174" s="7" t="s">
        <v>12</v>
      </c>
      <c r="D174" s="8">
        <v>60</v>
      </c>
      <c r="E174" s="9">
        <v>83.8</v>
      </c>
      <c r="F174" s="9"/>
      <c r="G174" s="13">
        <v>69.52000000000001</v>
      </c>
      <c r="H174" s="11"/>
    </row>
    <row r="175" spans="1:8" ht="15" customHeight="1">
      <c r="A175" s="7" t="str">
        <f>"章丹"</f>
        <v>章丹</v>
      </c>
      <c r="B175" s="7">
        <v>20193122</v>
      </c>
      <c r="C175" s="7" t="s">
        <v>12</v>
      </c>
      <c r="D175" s="8">
        <v>62</v>
      </c>
      <c r="E175" s="9">
        <v>80.8</v>
      </c>
      <c r="F175" s="9"/>
      <c r="G175" s="13">
        <v>69.52</v>
      </c>
      <c r="H175" s="11"/>
    </row>
    <row r="176" spans="1:8" ht="15" customHeight="1">
      <c r="A176" s="7" t="str">
        <f>"李幸芬"</f>
        <v>李幸芬</v>
      </c>
      <c r="B176" s="7">
        <v>20193121</v>
      </c>
      <c r="C176" s="7" t="s">
        <v>12</v>
      </c>
      <c r="D176" s="8">
        <v>59.5</v>
      </c>
      <c r="E176" s="9">
        <v>81.2</v>
      </c>
      <c r="F176" s="9"/>
      <c r="G176" s="13">
        <v>68.180000000000007</v>
      </c>
      <c r="H176" s="11"/>
    </row>
    <row r="177" spans="1:8" ht="15" customHeight="1">
      <c r="A177" s="7" t="str">
        <f>"肖佳琳"</f>
        <v>肖佳琳</v>
      </c>
      <c r="B177" s="7">
        <v>20193112</v>
      </c>
      <c r="C177" s="7" t="s">
        <v>12</v>
      </c>
      <c r="D177" s="8">
        <v>59.5</v>
      </c>
      <c r="E177" s="9">
        <v>81</v>
      </c>
      <c r="F177" s="9"/>
      <c r="G177" s="13">
        <v>68.099999999999994</v>
      </c>
      <c r="H177" s="11"/>
    </row>
    <row r="178" spans="1:8" ht="15" customHeight="1">
      <c r="A178" s="15" t="str">
        <f>"常雪"</f>
        <v>常雪</v>
      </c>
      <c r="B178" s="15">
        <v>20193110</v>
      </c>
      <c r="C178" s="15" t="s">
        <v>12</v>
      </c>
      <c r="D178" s="18">
        <v>59.5</v>
      </c>
      <c r="E178" s="16">
        <v>80.599999999999994</v>
      </c>
      <c r="F178" s="16"/>
      <c r="G178" s="13">
        <v>67.94</v>
      </c>
      <c r="H178" s="17"/>
    </row>
    <row r="179" spans="1:8" ht="15" customHeight="1">
      <c r="A179" s="7" t="str">
        <f>"肖静歌"</f>
        <v>肖静歌</v>
      </c>
      <c r="B179" s="7">
        <v>20193128</v>
      </c>
      <c r="C179" s="7" t="s">
        <v>12</v>
      </c>
      <c r="D179" s="8">
        <v>57.5</v>
      </c>
      <c r="E179" s="9">
        <v>80.400000000000006</v>
      </c>
      <c r="F179" s="9"/>
      <c r="G179" s="13">
        <v>66.66</v>
      </c>
      <c r="H179" s="11"/>
    </row>
    <row r="180" spans="1:8" ht="15" customHeight="1">
      <c r="A180" s="7" t="str">
        <f>"李琳"</f>
        <v>李琳</v>
      </c>
      <c r="B180" s="7">
        <v>20193105</v>
      </c>
      <c r="C180" s="7" t="s">
        <v>12</v>
      </c>
      <c r="D180" s="8">
        <v>55.5</v>
      </c>
      <c r="E180" s="9">
        <v>83.4</v>
      </c>
      <c r="F180" s="9"/>
      <c r="G180" s="13">
        <v>66.66</v>
      </c>
      <c r="H180" s="11"/>
    </row>
    <row r="181" spans="1:8" ht="15" customHeight="1">
      <c r="A181" s="7" t="str">
        <f>"陈亚静"</f>
        <v>陈亚静</v>
      </c>
      <c r="B181" s="7">
        <v>20193209</v>
      </c>
      <c r="C181" s="7" t="s">
        <v>12</v>
      </c>
      <c r="D181" s="8">
        <v>54.5</v>
      </c>
      <c r="E181" s="9">
        <v>84.4</v>
      </c>
      <c r="F181" s="9"/>
      <c r="G181" s="13">
        <v>66.460000000000008</v>
      </c>
      <c r="H181" s="11"/>
    </row>
    <row r="182" spans="1:8" ht="15" customHeight="1">
      <c r="A182" s="7" t="str">
        <f>"李媛"</f>
        <v>李媛</v>
      </c>
      <c r="B182" s="7">
        <v>20193101</v>
      </c>
      <c r="C182" s="7" t="s">
        <v>12</v>
      </c>
      <c r="D182" s="8">
        <v>57</v>
      </c>
      <c r="E182" s="9">
        <v>80.599999999999994</v>
      </c>
      <c r="F182" s="9"/>
      <c r="G182" s="13">
        <v>66.44</v>
      </c>
      <c r="H182" s="11"/>
    </row>
    <row r="183" spans="1:8" ht="15" customHeight="1">
      <c r="A183" s="7" t="str">
        <f>"马静"</f>
        <v>马静</v>
      </c>
      <c r="B183" s="7">
        <v>20193220</v>
      </c>
      <c r="C183" s="7" t="s">
        <v>12</v>
      </c>
      <c r="D183" s="8">
        <v>59.5</v>
      </c>
      <c r="E183" s="9">
        <v>76.8</v>
      </c>
      <c r="F183" s="9"/>
      <c r="G183" s="13">
        <v>66.419999999999987</v>
      </c>
      <c r="H183" s="11"/>
    </row>
    <row r="184" spans="1:8" ht="15" customHeight="1">
      <c r="A184" s="7" t="str">
        <f>"杨明璞"</f>
        <v>杨明璞</v>
      </c>
      <c r="B184" s="7">
        <v>20193117</v>
      </c>
      <c r="C184" s="7" t="s">
        <v>12</v>
      </c>
      <c r="D184" s="8">
        <v>54.5</v>
      </c>
      <c r="E184" s="9">
        <v>82.2</v>
      </c>
      <c r="F184" s="9"/>
      <c r="G184" s="13">
        <v>65.58</v>
      </c>
      <c r="H184" s="11"/>
    </row>
    <row r="185" spans="1:8" ht="15" customHeight="1">
      <c r="A185" s="7" t="str">
        <f>"钱高展"</f>
        <v>钱高展</v>
      </c>
      <c r="B185" s="7">
        <v>20193125</v>
      </c>
      <c r="C185" s="7" t="s">
        <v>12</v>
      </c>
      <c r="D185" s="8">
        <v>52.5</v>
      </c>
      <c r="E185" s="9">
        <v>83</v>
      </c>
      <c r="F185" s="9"/>
      <c r="G185" s="13">
        <v>64.7</v>
      </c>
      <c r="H185" s="11"/>
    </row>
    <row r="186" spans="1:8" ht="15" customHeight="1">
      <c r="A186" s="7" t="str">
        <f>"王利赢"</f>
        <v>王利赢</v>
      </c>
      <c r="B186" s="7">
        <v>20193204</v>
      </c>
      <c r="C186" s="7" t="s">
        <v>12</v>
      </c>
      <c r="D186" s="8">
        <v>54</v>
      </c>
      <c r="E186" s="9">
        <v>80.400000000000006</v>
      </c>
      <c r="F186" s="9"/>
      <c r="G186" s="13">
        <v>64.56</v>
      </c>
      <c r="H186" s="11"/>
    </row>
    <row r="187" spans="1:8" ht="15" customHeight="1">
      <c r="A187" s="7" t="str">
        <f>"高宇航"</f>
        <v>高宇航</v>
      </c>
      <c r="B187" s="7">
        <v>20193109</v>
      </c>
      <c r="C187" s="7" t="s">
        <v>12</v>
      </c>
      <c r="D187" s="8">
        <v>55</v>
      </c>
      <c r="E187" s="9">
        <v>76.599999999999994</v>
      </c>
      <c r="F187" s="9"/>
      <c r="G187" s="13">
        <v>63.64</v>
      </c>
      <c r="H187" s="11"/>
    </row>
    <row r="188" spans="1:8" ht="15" customHeight="1">
      <c r="A188" s="7" t="str">
        <f>"宋倩"</f>
        <v>宋倩</v>
      </c>
      <c r="B188" s="7">
        <v>20193030</v>
      </c>
      <c r="C188" s="7" t="s">
        <v>12</v>
      </c>
      <c r="D188" s="8">
        <v>54.5</v>
      </c>
      <c r="E188" s="9">
        <v>76.2</v>
      </c>
      <c r="F188" s="9"/>
      <c r="G188" s="13">
        <v>63.18</v>
      </c>
      <c r="H188" s="11"/>
    </row>
    <row r="189" spans="1:8" ht="15" customHeight="1">
      <c r="A189" s="7" t="str">
        <f>"薛彤"</f>
        <v>薛彤</v>
      </c>
      <c r="B189" s="7">
        <v>20193120</v>
      </c>
      <c r="C189" s="7" t="s">
        <v>12</v>
      </c>
      <c r="D189" s="8">
        <v>55</v>
      </c>
      <c r="E189" s="9">
        <v>75</v>
      </c>
      <c r="F189" s="9"/>
      <c r="G189" s="13">
        <v>63</v>
      </c>
      <c r="H189" s="11"/>
    </row>
    <row r="190" spans="1:8" ht="15" customHeight="1">
      <c r="A190" s="7" t="str">
        <f>"马鑫"</f>
        <v>马鑫</v>
      </c>
      <c r="B190" s="7">
        <v>20193119</v>
      </c>
      <c r="C190" s="7" t="s">
        <v>12</v>
      </c>
      <c r="D190" s="8">
        <v>50.5</v>
      </c>
      <c r="E190" s="9">
        <v>81.599999999999994</v>
      </c>
      <c r="F190" s="9"/>
      <c r="G190" s="13">
        <v>62.94</v>
      </c>
      <c r="H190" s="11"/>
    </row>
    <row r="191" spans="1:8" ht="15" customHeight="1">
      <c r="A191" s="7" t="str">
        <f>"蒙海燕"</f>
        <v>蒙海燕</v>
      </c>
      <c r="B191" s="7">
        <v>20193127</v>
      </c>
      <c r="C191" s="7" t="s">
        <v>12</v>
      </c>
      <c r="D191" s="8">
        <v>56.5</v>
      </c>
      <c r="E191" s="9">
        <v>70.8</v>
      </c>
      <c r="F191" s="9"/>
      <c r="G191" s="13">
        <v>62.22</v>
      </c>
      <c r="H191" s="11"/>
    </row>
    <row r="192" spans="1:8" ht="15" customHeight="1">
      <c r="A192" s="7" t="str">
        <f>"肜斯威"</f>
        <v>肜斯威</v>
      </c>
      <c r="B192" s="7">
        <v>20193208</v>
      </c>
      <c r="C192" s="7" t="s">
        <v>12</v>
      </c>
      <c r="D192" s="8">
        <v>55</v>
      </c>
      <c r="E192" s="9">
        <v>73</v>
      </c>
      <c r="F192" s="9"/>
      <c r="G192" s="13">
        <v>62.2</v>
      </c>
      <c r="H192" s="11"/>
    </row>
    <row r="193" spans="1:8" ht="15" customHeight="1">
      <c r="A193" s="7" t="str">
        <f>"冯珍"</f>
        <v>冯珍</v>
      </c>
      <c r="B193" s="7">
        <v>20193029</v>
      </c>
      <c r="C193" s="7" t="s">
        <v>12</v>
      </c>
      <c r="D193" s="8">
        <v>52</v>
      </c>
      <c r="E193" s="9">
        <v>76.400000000000006</v>
      </c>
      <c r="F193" s="9"/>
      <c r="G193" s="13">
        <v>61.760000000000005</v>
      </c>
      <c r="H193" s="11"/>
    </row>
    <row r="194" spans="1:8" ht="15" customHeight="1">
      <c r="A194" s="7" t="str">
        <f>"董玉玲"</f>
        <v>董玉玲</v>
      </c>
      <c r="B194" s="7">
        <v>20193114</v>
      </c>
      <c r="C194" s="7" t="s">
        <v>12</v>
      </c>
      <c r="D194" s="8">
        <v>57</v>
      </c>
      <c r="E194" s="9">
        <v>68.2</v>
      </c>
      <c r="F194" s="9"/>
      <c r="G194" s="13">
        <v>61.48</v>
      </c>
      <c r="H194" s="11"/>
    </row>
    <row r="195" spans="1:8" ht="15" customHeight="1">
      <c r="A195" s="7" t="str">
        <f>"柳帅男"</f>
        <v>柳帅男</v>
      </c>
      <c r="B195" s="7">
        <v>20193102</v>
      </c>
      <c r="C195" s="7" t="s">
        <v>12</v>
      </c>
      <c r="D195" s="8">
        <v>53</v>
      </c>
      <c r="E195" s="9">
        <v>73.8</v>
      </c>
      <c r="F195" s="9"/>
      <c r="G195" s="13">
        <v>61.319999999999993</v>
      </c>
      <c r="H195" s="11"/>
    </row>
    <row r="196" spans="1:8" ht="15" customHeight="1">
      <c r="A196" s="7" t="str">
        <f>"张静"</f>
        <v>张静</v>
      </c>
      <c r="B196" s="7">
        <v>20193213</v>
      </c>
      <c r="C196" s="7" t="s">
        <v>12</v>
      </c>
      <c r="D196" s="8">
        <v>52</v>
      </c>
      <c r="E196" s="9">
        <v>74.599999999999994</v>
      </c>
      <c r="F196" s="9"/>
      <c r="G196" s="13">
        <v>61.04</v>
      </c>
      <c r="H196" s="11"/>
    </row>
    <row r="197" spans="1:8" ht="15" customHeight="1">
      <c r="A197" s="7" t="str">
        <f>"许永君"</f>
        <v>许永君</v>
      </c>
      <c r="B197" s="7">
        <v>20193124</v>
      </c>
      <c r="C197" s="7" t="s">
        <v>12</v>
      </c>
      <c r="D197" s="8">
        <v>48</v>
      </c>
      <c r="E197" s="9">
        <v>77.8</v>
      </c>
      <c r="F197" s="9"/>
      <c r="G197" s="13">
        <v>59.92</v>
      </c>
      <c r="H197" s="11"/>
    </row>
    <row r="198" spans="1:8" ht="15" customHeight="1">
      <c r="A198" s="7" t="str">
        <f>"魏梦芝"</f>
        <v>魏梦芝</v>
      </c>
      <c r="B198" s="7">
        <v>20193212</v>
      </c>
      <c r="C198" s="7" t="s">
        <v>12</v>
      </c>
      <c r="D198" s="8">
        <v>47.5</v>
      </c>
      <c r="E198" s="9">
        <v>70.400000000000006</v>
      </c>
      <c r="F198" s="9"/>
      <c r="G198" s="13">
        <v>56.660000000000004</v>
      </c>
      <c r="H198" s="11"/>
    </row>
    <row r="199" spans="1:8" ht="15" customHeight="1">
      <c r="A199" s="7" t="str">
        <f>"李曼"</f>
        <v>李曼</v>
      </c>
      <c r="B199" s="7">
        <v>20193214</v>
      </c>
      <c r="C199" s="7" t="s">
        <v>12</v>
      </c>
      <c r="D199" s="8">
        <v>56.5</v>
      </c>
      <c r="E199" s="9" t="s">
        <v>9</v>
      </c>
      <c r="F199" s="9"/>
      <c r="G199" s="13"/>
      <c r="H199" s="11"/>
    </row>
    <row r="200" spans="1:8" ht="15" customHeight="1">
      <c r="A200" s="7" t="str">
        <f>"齐晶煜"</f>
        <v>齐晶煜</v>
      </c>
      <c r="B200" s="7">
        <v>20193130</v>
      </c>
      <c r="C200" s="7" t="s">
        <v>12</v>
      </c>
      <c r="D200" s="8">
        <v>55</v>
      </c>
      <c r="E200" s="9" t="s">
        <v>9</v>
      </c>
      <c r="F200" s="9"/>
      <c r="G200" s="13"/>
      <c r="H200" s="11"/>
    </row>
    <row r="201" spans="1:8" ht="15" customHeight="1">
      <c r="A201" s="7" t="str">
        <f>"马镯"</f>
        <v>马镯</v>
      </c>
      <c r="B201" s="7">
        <v>20193217</v>
      </c>
      <c r="C201" s="7" t="s">
        <v>12</v>
      </c>
      <c r="D201" s="8">
        <v>52</v>
      </c>
      <c r="E201" s="9" t="s">
        <v>9</v>
      </c>
      <c r="F201" s="9"/>
      <c r="G201" s="13"/>
      <c r="H201" s="11"/>
    </row>
    <row r="202" spans="1:8" ht="15" customHeight="1">
      <c r="A202" s="7" t="str">
        <f>"李静"</f>
        <v>李静</v>
      </c>
      <c r="B202" s="7">
        <v>20193218</v>
      </c>
      <c r="C202" s="7" t="s">
        <v>12</v>
      </c>
      <c r="D202" s="8">
        <v>49</v>
      </c>
      <c r="E202" s="9" t="s">
        <v>9</v>
      </c>
      <c r="F202" s="9"/>
      <c r="G202" s="13"/>
      <c r="H202" s="11"/>
    </row>
    <row r="203" spans="1:8" ht="15" customHeight="1">
      <c r="A203" s="7" t="str">
        <f>"马清玥"</f>
        <v>马清玥</v>
      </c>
      <c r="B203" s="7">
        <v>20193303</v>
      </c>
      <c r="C203" s="7" t="s">
        <v>13</v>
      </c>
      <c r="D203" s="8">
        <v>78</v>
      </c>
      <c r="E203" s="9">
        <v>83.2</v>
      </c>
      <c r="F203" s="9"/>
      <c r="G203" s="13">
        <v>80.08</v>
      </c>
      <c r="H203" s="11"/>
    </row>
    <row r="204" spans="1:8" ht="15" customHeight="1">
      <c r="A204" s="7" t="str">
        <f>"张静"</f>
        <v>张静</v>
      </c>
      <c r="B204" s="7">
        <v>20193304</v>
      </c>
      <c r="C204" s="7" t="s">
        <v>13</v>
      </c>
      <c r="D204" s="8">
        <v>77</v>
      </c>
      <c r="E204" s="9">
        <v>84.2</v>
      </c>
      <c r="F204" s="9"/>
      <c r="G204" s="13">
        <v>79.88</v>
      </c>
      <c r="H204" s="11"/>
    </row>
    <row r="205" spans="1:8" ht="15" customHeight="1">
      <c r="A205" s="7" t="str">
        <f>"郑一帆"</f>
        <v>郑一帆</v>
      </c>
      <c r="B205" s="7">
        <v>20193313</v>
      </c>
      <c r="C205" s="7" t="s">
        <v>13</v>
      </c>
      <c r="D205" s="8">
        <v>80</v>
      </c>
      <c r="E205" s="9">
        <v>75.400000000000006</v>
      </c>
      <c r="F205" s="9"/>
      <c r="G205" s="13">
        <v>78.16</v>
      </c>
      <c r="H205" s="11"/>
    </row>
    <row r="206" spans="1:8" ht="15" customHeight="1">
      <c r="A206" s="7" t="str">
        <f>"吕京"</f>
        <v>吕京</v>
      </c>
      <c r="B206" s="7">
        <v>20193228</v>
      </c>
      <c r="C206" s="7" t="s">
        <v>13</v>
      </c>
      <c r="D206" s="8">
        <v>68.5</v>
      </c>
      <c r="E206" s="9">
        <v>81.2</v>
      </c>
      <c r="F206" s="9"/>
      <c r="G206" s="13">
        <v>73.580000000000013</v>
      </c>
      <c r="H206" s="11"/>
    </row>
    <row r="207" spans="1:8" ht="15" customHeight="1">
      <c r="A207" s="7" t="str">
        <f>"周宾"</f>
        <v>周宾</v>
      </c>
      <c r="B207" s="7">
        <v>20193227</v>
      </c>
      <c r="C207" s="7" t="s">
        <v>13</v>
      </c>
      <c r="D207" s="8">
        <v>61.5</v>
      </c>
      <c r="E207" s="9">
        <v>85.2</v>
      </c>
      <c r="F207" s="9"/>
      <c r="G207" s="13">
        <v>70.98</v>
      </c>
      <c r="H207" s="11"/>
    </row>
    <row r="208" spans="1:8" ht="15" customHeight="1">
      <c r="A208" s="7" t="str">
        <f>"韩志良"</f>
        <v>韩志良</v>
      </c>
      <c r="B208" s="7">
        <v>20193222</v>
      </c>
      <c r="C208" s="7" t="s">
        <v>13</v>
      </c>
      <c r="D208" s="8">
        <v>62.5</v>
      </c>
      <c r="E208" s="9">
        <v>82.8</v>
      </c>
      <c r="F208" s="9"/>
      <c r="G208" s="13">
        <v>70.62</v>
      </c>
      <c r="H208" s="11"/>
    </row>
    <row r="209" spans="1:8" ht="15" customHeight="1">
      <c r="A209" s="7" t="str">
        <f>"张凌峰"</f>
        <v>张凌峰</v>
      </c>
      <c r="B209" s="7">
        <v>20193315</v>
      </c>
      <c r="C209" s="7" t="s">
        <v>13</v>
      </c>
      <c r="D209" s="8">
        <v>57</v>
      </c>
      <c r="E209" s="9">
        <v>86.2</v>
      </c>
      <c r="F209" s="9"/>
      <c r="G209" s="13">
        <v>68.680000000000007</v>
      </c>
      <c r="H209" s="11"/>
    </row>
    <row r="210" spans="1:8" ht="15" customHeight="1">
      <c r="A210" s="7" t="str">
        <f>"单艳丽"</f>
        <v>单艳丽</v>
      </c>
      <c r="B210" s="7">
        <v>20193223</v>
      </c>
      <c r="C210" s="7" t="s">
        <v>13</v>
      </c>
      <c r="D210" s="8">
        <v>64</v>
      </c>
      <c r="E210" s="9">
        <v>75.400000000000006</v>
      </c>
      <c r="F210" s="9"/>
      <c r="G210" s="13">
        <v>68.56</v>
      </c>
      <c r="H210" s="11"/>
    </row>
    <row r="211" spans="1:8" ht="15" customHeight="1">
      <c r="A211" s="7" t="str">
        <f>"贾海博"</f>
        <v>贾海博</v>
      </c>
      <c r="B211" s="7">
        <v>20193310</v>
      </c>
      <c r="C211" s="7" t="s">
        <v>13</v>
      </c>
      <c r="D211" s="8">
        <v>57</v>
      </c>
      <c r="E211" s="9">
        <v>81.400000000000006</v>
      </c>
      <c r="F211" s="9"/>
      <c r="G211" s="13">
        <v>66.759999999999991</v>
      </c>
      <c r="H211" s="11"/>
    </row>
    <row r="212" spans="1:8" ht="15" customHeight="1">
      <c r="A212" s="7" t="str">
        <f>"田宇"</f>
        <v>田宇</v>
      </c>
      <c r="B212" s="7">
        <v>20193312</v>
      </c>
      <c r="C212" s="7" t="s">
        <v>13</v>
      </c>
      <c r="D212" s="8">
        <v>60.5</v>
      </c>
      <c r="E212" s="9">
        <v>76</v>
      </c>
      <c r="F212" s="9"/>
      <c r="G212" s="13">
        <v>66.7</v>
      </c>
      <c r="H212" s="11"/>
    </row>
    <row r="213" spans="1:8" ht="15" customHeight="1">
      <c r="A213" s="7" t="str">
        <f>"董营"</f>
        <v>董营</v>
      </c>
      <c r="B213" s="7">
        <v>20193226</v>
      </c>
      <c r="C213" s="7" t="s">
        <v>13</v>
      </c>
      <c r="D213" s="8">
        <v>62</v>
      </c>
      <c r="E213" s="9">
        <v>73.599999999999994</v>
      </c>
      <c r="F213" s="9"/>
      <c r="G213" s="13">
        <v>66.639999999999986</v>
      </c>
      <c r="H213" s="11"/>
    </row>
    <row r="214" spans="1:8" ht="15" customHeight="1">
      <c r="A214" s="7" t="str">
        <f>"黄伟伟"</f>
        <v>黄伟伟</v>
      </c>
      <c r="B214" s="7">
        <v>20193308</v>
      </c>
      <c r="C214" s="7" t="s">
        <v>13</v>
      </c>
      <c r="D214" s="8">
        <v>60.5</v>
      </c>
      <c r="E214" s="9">
        <v>75.2</v>
      </c>
      <c r="F214" s="9"/>
      <c r="G214" s="13">
        <v>66.38</v>
      </c>
      <c r="H214" s="11"/>
    </row>
    <row r="215" spans="1:8" ht="15" customHeight="1">
      <c r="A215" s="7" t="str">
        <f>"魏博"</f>
        <v>魏博</v>
      </c>
      <c r="B215" s="7">
        <v>20193230</v>
      </c>
      <c r="C215" s="7" t="s">
        <v>13</v>
      </c>
      <c r="D215" s="8">
        <v>59.5</v>
      </c>
      <c r="E215" s="9">
        <v>72.2</v>
      </c>
      <c r="F215" s="9"/>
      <c r="G215" s="13">
        <v>64.58</v>
      </c>
      <c r="H215" s="11"/>
    </row>
    <row r="216" spans="1:8" ht="15" customHeight="1">
      <c r="A216" s="7" t="str">
        <f>"宋瑞晓"</f>
        <v>宋瑞晓</v>
      </c>
      <c r="B216" s="7">
        <v>20193314</v>
      </c>
      <c r="C216" s="7" t="s">
        <v>13</v>
      </c>
      <c r="D216" s="8">
        <v>58.5</v>
      </c>
      <c r="E216" s="9">
        <v>73.599999999999994</v>
      </c>
      <c r="F216" s="9"/>
      <c r="G216" s="13">
        <v>64.539999999999992</v>
      </c>
      <c r="H216" s="11"/>
    </row>
    <row r="217" spans="1:8" ht="15" customHeight="1">
      <c r="A217" s="15" t="str">
        <f>"蔡森"</f>
        <v>蔡森</v>
      </c>
      <c r="B217" s="15">
        <v>20193320</v>
      </c>
      <c r="C217" s="15" t="s">
        <v>13</v>
      </c>
      <c r="D217" s="18">
        <v>57.5</v>
      </c>
      <c r="E217" s="16">
        <v>74</v>
      </c>
      <c r="F217" s="16"/>
      <c r="G217" s="13">
        <v>64.099999999999994</v>
      </c>
      <c r="H217" s="17"/>
    </row>
    <row r="218" spans="1:8" ht="15" customHeight="1">
      <c r="A218" s="7" t="str">
        <f>"赵伊帆"</f>
        <v>赵伊帆</v>
      </c>
      <c r="B218" s="7">
        <v>20193221</v>
      </c>
      <c r="C218" s="7" t="s">
        <v>13</v>
      </c>
      <c r="D218" s="8">
        <v>55</v>
      </c>
      <c r="E218" s="9">
        <v>77</v>
      </c>
      <c r="F218" s="9"/>
      <c r="G218" s="13">
        <v>63.8</v>
      </c>
      <c r="H218" s="11"/>
    </row>
    <row r="219" spans="1:8" ht="15" customHeight="1">
      <c r="A219" s="7" t="str">
        <f>"史雪蕾"</f>
        <v>史雪蕾</v>
      </c>
      <c r="B219" s="7">
        <v>20193225</v>
      </c>
      <c r="C219" s="7" t="s">
        <v>13</v>
      </c>
      <c r="D219" s="8">
        <v>49</v>
      </c>
      <c r="E219" s="9">
        <v>84.8</v>
      </c>
      <c r="F219" s="9"/>
      <c r="G219" s="13">
        <v>63.32</v>
      </c>
      <c r="H219" s="11"/>
    </row>
    <row r="220" spans="1:8" ht="15" customHeight="1">
      <c r="A220" s="7" t="str">
        <f>"郭彦丽"</f>
        <v>郭彦丽</v>
      </c>
      <c r="B220" s="7">
        <v>20193317</v>
      </c>
      <c r="C220" s="7" t="s">
        <v>13</v>
      </c>
      <c r="D220" s="8">
        <v>56</v>
      </c>
      <c r="E220" s="9">
        <v>70</v>
      </c>
      <c r="F220" s="9"/>
      <c r="G220" s="13">
        <v>61.6</v>
      </c>
      <c r="H220" s="11"/>
    </row>
    <row r="221" spans="1:8" ht="15" customHeight="1">
      <c r="A221" s="7" t="str">
        <f>"黄佳琦"</f>
        <v>黄佳琦</v>
      </c>
      <c r="B221" s="7">
        <v>20193224</v>
      </c>
      <c r="C221" s="7" t="s">
        <v>13</v>
      </c>
      <c r="D221" s="8">
        <v>50</v>
      </c>
      <c r="E221" s="9">
        <v>79</v>
      </c>
      <c r="F221" s="9"/>
      <c r="G221" s="13">
        <v>61.6</v>
      </c>
      <c r="H221" s="11"/>
    </row>
    <row r="222" spans="1:8" ht="15" customHeight="1">
      <c r="A222" s="7" t="str">
        <f>"蔡蕾"</f>
        <v>蔡蕾</v>
      </c>
      <c r="B222" s="7">
        <v>20193229</v>
      </c>
      <c r="C222" s="7" t="s">
        <v>13</v>
      </c>
      <c r="D222" s="8">
        <v>56.5</v>
      </c>
      <c r="E222" s="9">
        <v>66.8</v>
      </c>
      <c r="F222" s="9"/>
      <c r="G222" s="13">
        <v>60.62</v>
      </c>
      <c r="H222" s="11"/>
    </row>
    <row r="223" spans="1:8" ht="15" customHeight="1">
      <c r="A223" s="7" t="str">
        <f>"齐丹妮"</f>
        <v>齐丹妮</v>
      </c>
      <c r="B223" s="7">
        <v>20193301</v>
      </c>
      <c r="C223" s="7" t="s">
        <v>13</v>
      </c>
      <c r="D223" s="8">
        <v>51</v>
      </c>
      <c r="E223" s="9">
        <v>74.400000000000006</v>
      </c>
      <c r="F223" s="9"/>
      <c r="G223" s="13">
        <v>60.36</v>
      </c>
      <c r="H223" s="11"/>
    </row>
    <row r="224" spans="1:8" ht="15" customHeight="1">
      <c r="A224" s="7" t="str">
        <f>"鲁美含"</f>
        <v>鲁美含</v>
      </c>
      <c r="B224" s="7">
        <v>20193307</v>
      </c>
      <c r="C224" s="7" t="s">
        <v>13</v>
      </c>
      <c r="D224" s="8">
        <v>52</v>
      </c>
      <c r="E224" s="9">
        <v>70.8</v>
      </c>
      <c r="F224" s="9"/>
      <c r="G224" s="13">
        <v>59.519999999999996</v>
      </c>
      <c r="H224" s="11"/>
    </row>
    <row r="225" spans="1:8" ht="15" customHeight="1">
      <c r="A225" s="7" t="str">
        <f>"刘卓"</f>
        <v>刘卓</v>
      </c>
      <c r="B225" s="7">
        <v>20193309</v>
      </c>
      <c r="C225" s="7" t="s">
        <v>13</v>
      </c>
      <c r="D225" s="8">
        <v>45.5</v>
      </c>
      <c r="E225" s="9">
        <v>74.8</v>
      </c>
      <c r="F225" s="9"/>
      <c r="G225" s="13">
        <v>57.22</v>
      </c>
      <c r="H225" s="11"/>
    </row>
    <row r="226" spans="1:8" ht="15" customHeight="1">
      <c r="A226" s="7" t="str">
        <f>"程传舵"</f>
        <v>程传舵</v>
      </c>
      <c r="B226" s="7">
        <v>20193311</v>
      </c>
      <c r="C226" s="7" t="s">
        <v>13</v>
      </c>
      <c r="D226" s="8">
        <v>37</v>
      </c>
      <c r="E226" s="9">
        <v>66.400000000000006</v>
      </c>
      <c r="F226" s="9"/>
      <c r="G226" s="13">
        <v>48.760000000000005</v>
      </c>
      <c r="H226" s="11"/>
    </row>
    <row r="227" spans="1:8" ht="15" customHeight="1">
      <c r="A227" s="7" t="str">
        <f>"陈莉"</f>
        <v>陈莉</v>
      </c>
      <c r="B227" s="7">
        <v>20193302</v>
      </c>
      <c r="C227" s="7" t="s">
        <v>13</v>
      </c>
      <c r="D227" s="8">
        <v>56.5</v>
      </c>
      <c r="E227" s="9" t="s">
        <v>9</v>
      </c>
      <c r="F227" s="9"/>
      <c r="G227" s="13"/>
      <c r="H227" s="11"/>
    </row>
    <row r="228" spans="1:8" ht="15" customHeight="1">
      <c r="A228" s="7" t="str">
        <f>"赵祖玺"</f>
        <v>赵祖玺</v>
      </c>
      <c r="B228" s="7">
        <v>20193306</v>
      </c>
      <c r="C228" s="7" t="s">
        <v>13</v>
      </c>
      <c r="D228" s="8">
        <v>47</v>
      </c>
      <c r="E228" s="9" t="s">
        <v>9</v>
      </c>
      <c r="F228" s="9"/>
      <c r="G228" s="13"/>
      <c r="H228" s="11"/>
    </row>
    <row r="229" spans="1:8" ht="15" customHeight="1">
      <c r="A229" s="7" t="str">
        <f>"朱明雨"</f>
        <v>朱明雨</v>
      </c>
      <c r="B229" s="7">
        <v>20193325</v>
      </c>
      <c r="C229" s="7" t="s">
        <v>14</v>
      </c>
      <c r="D229" s="8">
        <v>71</v>
      </c>
      <c r="E229" s="9">
        <v>76</v>
      </c>
      <c r="F229" s="9"/>
      <c r="G229" s="13">
        <v>73</v>
      </c>
      <c r="H229" s="11"/>
    </row>
    <row r="230" spans="1:8" ht="15" customHeight="1">
      <c r="A230" s="7" t="str">
        <f>"杜培"</f>
        <v>杜培</v>
      </c>
      <c r="B230" s="7">
        <v>20193323</v>
      </c>
      <c r="C230" s="7" t="s">
        <v>14</v>
      </c>
      <c r="D230" s="8">
        <v>65</v>
      </c>
      <c r="E230" s="9">
        <v>76.400000000000006</v>
      </c>
      <c r="F230" s="9"/>
      <c r="G230" s="13">
        <v>69.56</v>
      </c>
      <c r="H230" s="11"/>
    </row>
    <row r="231" spans="1:8" ht="15" customHeight="1">
      <c r="A231" s="7" t="str">
        <f>"邹瑞雪"</f>
        <v>邹瑞雪</v>
      </c>
      <c r="B231" s="7">
        <v>20193326</v>
      </c>
      <c r="C231" s="7" t="s">
        <v>14</v>
      </c>
      <c r="D231" s="8">
        <v>62.5</v>
      </c>
      <c r="E231" s="9">
        <v>74.599999999999994</v>
      </c>
      <c r="F231" s="9"/>
      <c r="G231" s="13">
        <v>67.34</v>
      </c>
      <c r="H231" s="11"/>
    </row>
    <row r="232" spans="1:8" ht="15" customHeight="1">
      <c r="A232" s="7" t="str">
        <f>"薛文志"</f>
        <v>薛文志</v>
      </c>
      <c r="B232" s="7">
        <v>20193319</v>
      </c>
      <c r="C232" s="7" t="s">
        <v>14</v>
      </c>
      <c r="D232" s="8">
        <v>54.5</v>
      </c>
      <c r="E232" s="9">
        <v>73.400000000000006</v>
      </c>
      <c r="F232" s="9"/>
      <c r="G232" s="13">
        <v>62.06</v>
      </c>
      <c r="H232" s="11"/>
    </row>
    <row r="233" spans="1:8" ht="15" customHeight="1">
      <c r="A233" s="7" t="str">
        <f>"赵燚"</f>
        <v>赵燚</v>
      </c>
      <c r="B233" s="7">
        <v>20193327</v>
      </c>
      <c r="C233" s="7" t="s">
        <v>14</v>
      </c>
      <c r="D233" s="8">
        <v>52.5</v>
      </c>
      <c r="E233" s="9">
        <v>73.400000000000006</v>
      </c>
      <c r="F233" s="9"/>
      <c r="G233" s="13">
        <v>60.86</v>
      </c>
      <c r="H233" s="11"/>
    </row>
    <row r="234" spans="1:8" ht="15" customHeight="1">
      <c r="A234" s="7" t="str">
        <f>"熊祎娜"</f>
        <v>熊祎娜</v>
      </c>
      <c r="B234" s="7">
        <v>20193322</v>
      </c>
      <c r="C234" s="7" t="s">
        <v>14</v>
      </c>
      <c r="D234" s="8">
        <v>51.5</v>
      </c>
      <c r="E234" s="9">
        <v>72.599999999999994</v>
      </c>
      <c r="F234" s="9"/>
      <c r="G234" s="13">
        <v>59.94</v>
      </c>
      <c r="H234" s="11"/>
    </row>
    <row r="235" spans="1:8" ht="15" customHeight="1">
      <c r="A235" s="7" t="str">
        <f>"吴晨"</f>
        <v>吴晨</v>
      </c>
      <c r="B235" s="7">
        <v>20193324</v>
      </c>
      <c r="C235" s="7" t="s">
        <v>14</v>
      </c>
      <c r="D235" s="8">
        <v>56.5</v>
      </c>
      <c r="E235" s="9">
        <v>30</v>
      </c>
      <c r="F235" s="9"/>
      <c r="G235" s="13">
        <v>45.9</v>
      </c>
      <c r="H235" s="11"/>
    </row>
    <row r="236" spans="1:8" ht="15" customHeight="1">
      <c r="A236" s="7" t="str">
        <f>"孔德生"</f>
        <v>孔德生</v>
      </c>
      <c r="B236" s="7">
        <v>20193321</v>
      </c>
      <c r="C236" s="7" t="s">
        <v>14</v>
      </c>
      <c r="D236" s="8">
        <v>60</v>
      </c>
      <c r="E236" s="9" t="s">
        <v>9</v>
      </c>
      <c r="F236" s="9"/>
      <c r="G236" s="13"/>
      <c r="H236" s="11"/>
    </row>
  </sheetData>
  <autoFilter ref="A3:H236">
    <sortState ref="A2:U234">
      <sortCondition ref="C2:C234"/>
    </sortState>
  </autoFilter>
  <mergeCells count="1">
    <mergeCell ref="A2:H2"/>
  </mergeCells>
  <phoneticPr fontId="2" type="noConversion"/>
  <printOptions horizontalCentered="1"/>
  <pageMargins left="0.24" right="0.17" top="0.21" bottom="0.3" header="0.16" footer="0.17"/>
  <pageSetup paperSize="9" scale="8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卫生(总成绩) (2)</vt:lpstr>
      <vt:lpstr>'卫生(总成绩) (2)'!Print_Area</vt:lpstr>
      <vt:lpstr>'卫生(总成绩) (2)'!Print_Titles</vt:lpstr>
    </vt:vector>
  </TitlesOfParts>
  <Company>Far123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2019-08-12T02:56:48Z</dcterms:created>
  <dcterms:modified xsi:type="dcterms:W3CDTF">2019-08-12T03:10:38Z</dcterms:modified>
</cp:coreProperties>
</file>