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<sst xmlns="http://schemas.openxmlformats.org/spreadsheetml/2006/main" count="733" uniqueCount="14">
  <si>
    <t>阜阳颍泉区招聘城管及交警警务辅助人员笔试成绩</t>
  </si>
  <si>
    <t>报考岗位</t>
  </si>
  <si>
    <t>准考证号</t>
  </si>
  <si>
    <t>考场号</t>
  </si>
  <si>
    <t>座位号</t>
  </si>
  <si>
    <t>客观题</t>
  </si>
  <si>
    <t>主观题</t>
  </si>
  <si>
    <t>总成绩</t>
  </si>
  <si>
    <t>备注</t>
  </si>
  <si>
    <t>1001_城管辅助岗位</t>
  </si>
  <si>
    <t/>
  </si>
  <si>
    <t>缺考</t>
  </si>
  <si>
    <t>1002_城管辅助岗位</t>
  </si>
  <si>
    <t>1003_交警警务辅助人员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</si>
</sst>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4"/>
  <sheetViews>
    <sheetView tabSelected="1" workbookViewId="0">
      <selection activeCell="H14" sqref="H14"/>
    </sheetView>
  </sheetViews>
  <sheetFormatPr defaultColWidth="9" defaultRowHeight="13.5" outlineLevelCol="7"/>
  <cols>
    <col min="1" max="1" width="22.625" customWidth="1"/>
    <col min="2" max="2" width="12.625" customWidth="1"/>
    <col min="3" max="7" width="7.375" customWidth="1"/>
    <col min="8" max="8" width="5.375" customWidth="1"/>
  </cols>
  <sheetData>
    <row r="1" ht="9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4.25" spans="1:8">
      <c r="A3" s="3" t="s">
        <v>9</v>
      </c>
      <c r="B3" s="3" t="str">
        <f>"19410010127"</f>
        <v>19410010127</v>
      </c>
      <c r="C3" s="3">
        <v>1</v>
      </c>
      <c r="D3" s="3">
        <v>27</v>
      </c>
      <c r="E3" s="4">
        <v>53.5</v>
      </c>
      <c r="F3" s="4">
        <v>23.3</v>
      </c>
      <c r="G3" s="4">
        <v>76.8</v>
      </c>
      <c r="H3" s="3" t="s">
        <v>10</v>
      </c>
    </row>
    <row r="4" ht="14.25" spans="1:8">
      <c r="A4" s="3" t="s">
        <v>9</v>
      </c>
      <c r="B4" s="3" t="str">
        <f>"19410010324"</f>
        <v>19410010324</v>
      </c>
      <c r="C4" s="3">
        <v>3</v>
      </c>
      <c r="D4" s="3">
        <v>24</v>
      </c>
      <c r="E4" s="4">
        <v>49</v>
      </c>
      <c r="F4" s="4">
        <v>22.1</v>
      </c>
      <c r="G4" s="4">
        <v>71.1</v>
      </c>
      <c r="H4" s="3" t="s">
        <v>10</v>
      </c>
    </row>
    <row r="5" ht="14.25" spans="1:8">
      <c r="A5" s="3" t="s">
        <v>9</v>
      </c>
      <c r="B5" s="3" t="str">
        <f>"19410010330"</f>
        <v>19410010330</v>
      </c>
      <c r="C5" s="3">
        <v>3</v>
      </c>
      <c r="D5" s="3">
        <v>30</v>
      </c>
      <c r="E5" s="4">
        <v>47.5</v>
      </c>
      <c r="F5" s="4">
        <v>22.6</v>
      </c>
      <c r="G5" s="4">
        <v>70.1</v>
      </c>
      <c r="H5" s="3" t="s">
        <v>10</v>
      </c>
    </row>
    <row r="6" ht="14.25" spans="1:8">
      <c r="A6" s="3" t="s">
        <v>9</v>
      </c>
      <c r="B6" s="3" t="str">
        <f>"19410010302"</f>
        <v>19410010302</v>
      </c>
      <c r="C6" s="3">
        <v>3</v>
      </c>
      <c r="D6" s="3">
        <v>2</v>
      </c>
      <c r="E6" s="4">
        <v>46.5</v>
      </c>
      <c r="F6" s="4">
        <v>22.3</v>
      </c>
      <c r="G6" s="4">
        <v>68.8</v>
      </c>
      <c r="H6" s="3" t="s">
        <v>10</v>
      </c>
    </row>
    <row r="7" ht="14.25" spans="1:8">
      <c r="A7" s="3" t="s">
        <v>9</v>
      </c>
      <c r="B7" s="3" t="str">
        <f>"19410010114"</f>
        <v>19410010114</v>
      </c>
      <c r="C7" s="3">
        <v>1</v>
      </c>
      <c r="D7" s="3">
        <v>14</v>
      </c>
      <c r="E7" s="4">
        <v>44.5</v>
      </c>
      <c r="F7" s="4">
        <v>23.6</v>
      </c>
      <c r="G7" s="4">
        <v>68.1</v>
      </c>
      <c r="H7" s="3" t="s">
        <v>10</v>
      </c>
    </row>
    <row r="8" ht="14.25" spans="1:8">
      <c r="A8" s="3" t="s">
        <v>9</v>
      </c>
      <c r="B8" s="3" t="str">
        <f>"19410010117"</f>
        <v>19410010117</v>
      </c>
      <c r="C8" s="3">
        <v>1</v>
      </c>
      <c r="D8" s="3">
        <v>17</v>
      </c>
      <c r="E8" s="4">
        <v>44</v>
      </c>
      <c r="F8" s="4">
        <v>22.9</v>
      </c>
      <c r="G8" s="4">
        <v>66.9</v>
      </c>
      <c r="H8" s="3" t="s">
        <v>10</v>
      </c>
    </row>
    <row r="9" ht="14.25" spans="1:8">
      <c r="A9" s="3" t="s">
        <v>9</v>
      </c>
      <c r="B9" s="3" t="str">
        <f>"19410010214"</f>
        <v>19410010214</v>
      </c>
      <c r="C9" s="3">
        <v>2</v>
      </c>
      <c r="D9" s="3">
        <v>14</v>
      </c>
      <c r="E9" s="4">
        <v>44</v>
      </c>
      <c r="F9" s="4">
        <v>22.4</v>
      </c>
      <c r="G9" s="4">
        <v>66.4</v>
      </c>
      <c r="H9" s="3" t="s">
        <v>10</v>
      </c>
    </row>
    <row r="10" ht="14.25" spans="1:8">
      <c r="A10" s="3" t="s">
        <v>9</v>
      </c>
      <c r="B10" s="3" t="str">
        <f>"19410010101"</f>
        <v>19410010101</v>
      </c>
      <c r="C10" s="3">
        <v>1</v>
      </c>
      <c r="D10" s="3">
        <v>1</v>
      </c>
      <c r="E10" s="4">
        <v>44.5</v>
      </c>
      <c r="F10" s="4">
        <v>21.8</v>
      </c>
      <c r="G10" s="4">
        <v>66.3</v>
      </c>
      <c r="H10" s="3" t="s">
        <v>10</v>
      </c>
    </row>
    <row r="11" ht="14.25" spans="1:8">
      <c r="A11" s="3" t="s">
        <v>9</v>
      </c>
      <c r="B11" s="3" t="str">
        <f>"19410010113"</f>
        <v>19410010113</v>
      </c>
      <c r="C11" s="3">
        <v>1</v>
      </c>
      <c r="D11" s="3">
        <v>13</v>
      </c>
      <c r="E11" s="4">
        <v>48.5</v>
      </c>
      <c r="F11" s="4">
        <v>17.7</v>
      </c>
      <c r="G11" s="4">
        <v>66.2</v>
      </c>
      <c r="H11" s="3" t="s">
        <v>10</v>
      </c>
    </row>
    <row r="12" ht="14.25" spans="1:8">
      <c r="A12" s="3" t="s">
        <v>9</v>
      </c>
      <c r="B12" s="3" t="str">
        <f>"19410010110"</f>
        <v>19410010110</v>
      </c>
      <c r="C12" s="3">
        <v>1</v>
      </c>
      <c r="D12" s="3">
        <v>10</v>
      </c>
      <c r="E12" s="4">
        <v>43</v>
      </c>
      <c r="F12" s="4">
        <v>22.6</v>
      </c>
      <c r="G12" s="4">
        <v>65.6</v>
      </c>
      <c r="H12" s="3" t="s">
        <v>10</v>
      </c>
    </row>
    <row r="13" ht="14.25" spans="1:8">
      <c r="A13" s="3" t="s">
        <v>9</v>
      </c>
      <c r="B13" s="3" t="str">
        <f>"19410010125"</f>
        <v>19410010125</v>
      </c>
      <c r="C13" s="3">
        <v>1</v>
      </c>
      <c r="D13" s="3">
        <v>25</v>
      </c>
      <c r="E13" s="4">
        <v>47</v>
      </c>
      <c r="F13" s="4">
        <v>17.9</v>
      </c>
      <c r="G13" s="4">
        <v>64.9</v>
      </c>
      <c r="H13" s="3" t="s">
        <v>10</v>
      </c>
    </row>
    <row r="14" ht="14.25" spans="1:8">
      <c r="A14" s="3" t="s">
        <v>9</v>
      </c>
      <c r="B14" s="3" t="str">
        <f>"19410010313"</f>
        <v>19410010313</v>
      </c>
      <c r="C14" s="3">
        <v>3</v>
      </c>
      <c r="D14" s="3">
        <v>13</v>
      </c>
      <c r="E14" s="4">
        <v>47.5</v>
      </c>
      <c r="F14" s="4">
        <v>17.3</v>
      </c>
      <c r="G14" s="4">
        <v>64.8</v>
      </c>
      <c r="H14" s="3" t="s">
        <v>10</v>
      </c>
    </row>
    <row r="15" ht="14.25" spans="1:8">
      <c r="A15" s="3" t="s">
        <v>9</v>
      </c>
      <c r="B15" s="3" t="str">
        <f>"19410010317"</f>
        <v>19410010317</v>
      </c>
      <c r="C15" s="3">
        <v>3</v>
      </c>
      <c r="D15" s="3">
        <v>17</v>
      </c>
      <c r="E15" s="4">
        <v>40.5</v>
      </c>
      <c r="F15" s="4">
        <v>23.5</v>
      </c>
      <c r="G15" s="4">
        <v>64</v>
      </c>
      <c r="H15" s="3" t="s">
        <v>10</v>
      </c>
    </row>
    <row r="16" ht="14.25" spans="1:8">
      <c r="A16" s="3" t="s">
        <v>9</v>
      </c>
      <c r="B16" s="3" t="str">
        <f>"19410010130"</f>
        <v>19410010130</v>
      </c>
      <c r="C16" s="3">
        <v>1</v>
      </c>
      <c r="D16" s="3">
        <v>30</v>
      </c>
      <c r="E16" s="4">
        <v>40</v>
      </c>
      <c r="F16" s="4">
        <v>23.9</v>
      </c>
      <c r="G16" s="4">
        <v>63.9</v>
      </c>
      <c r="H16" s="3" t="s">
        <v>10</v>
      </c>
    </row>
    <row r="17" ht="14.25" spans="1:8">
      <c r="A17" s="3" t="s">
        <v>9</v>
      </c>
      <c r="B17" s="3" t="str">
        <f>"19410010318"</f>
        <v>19410010318</v>
      </c>
      <c r="C17" s="3">
        <v>3</v>
      </c>
      <c r="D17" s="3">
        <v>18</v>
      </c>
      <c r="E17" s="4">
        <v>42</v>
      </c>
      <c r="F17" s="4">
        <v>21.4</v>
      </c>
      <c r="G17" s="4">
        <v>63.4</v>
      </c>
      <c r="H17" s="3" t="s">
        <v>10</v>
      </c>
    </row>
    <row r="18" ht="14.25" spans="1:8">
      <c r="A18" s="3" t="s">
        <v>9</v>
      </c>
      <c r="B18" s="3" t="str">
        <f>"19410010220"</f>
        <v>19410010220</v>
      </c>
      <c r="C18" s="3">
        <v>2</v>
      </c>
      <c r="D18" s="3">
        <v>20</v>
      </c>
      <c r="E18" s="4">
        <v>45.5</v>
      </c>
      <c r="F18" s="4">
        <v>17.4</v>
      </c>
      <c r="G18" s="4">
        <v>62.9</v>
      </c>
      <c r="H18" s="3" t="s">
        <v>10</v>
      </c>
    </row>
    <row r="19" ht="14.25" spans="1:8">
      <c r="A19" s="3" t="s">
        <v>9</v>
      </c>
      <c r="B19" s="3" t="str">
        <f>"19410010309"</f>
        <v>19410010309</v>
      </c>
      <c r="C19" s="3">
        <v>3</v>
      </c>
      <c r="D19" s="3">
        <v>9</v>
      </c>
      <c r="E19" s="4">
        <v>41.5</v>
      </c>
      <c r="F19" s="4">
        <v>21.3</v>
      </c>
      <c r="G19" s="4">
        <v>62.8</v>
      </c>
      <c r="H19" s="3" t="s">
        <v>10</v>
      </c>
    </row>
    <row r="20" ht="14.25" spans="1:8">
      <c r="A20" s="3" t="s">
        <v>9</v>
      </c>
      <c r="B20" s="3" t="str">
        <f>"19410010424"</f>
        <v>19410010424</v>
      </c>
      <c r="C20" s="3">
        <v>4</v>
      </c>
      <c r="D20" s="3">
        <v>24</v>
      </c>
      <c r="E20" s="4">
        <v>40.5</v>
      </c>
      <c r="F20" s="4">
        <v>21.4</v>
      </c>
      <c r="G20" s="4">
        <v>61.9</v>
      </c>
      <c r="H20" s="3" t="s">
        <v>10</v>
      </c>
    </row>
    <row r="21" ht="14.25" spans="1:8">
      <c r="A21" s="3" t="s">
        <v>9</v>
      </c>
      <c r="B21" s="3" t="str">
        <f>"19410010219"</f>
        <v>19410010219</v>
      </c>
      <c r="C21" s="3">
        <v>2</v>
      </c>
      <c r="D21" s="3">
        <v>19</v>
      </c>
      <c r="E21" s="4">
        <v>38.5</v>
      </c>
      <c r="F21" s="4">
        <v>23</v>
      </c>
      <c r="G21" s="4">
        <v>61.5</v>
      </c>
      <c r="H21" s="3" t="s">
        <v>10</v>
      </c>
    </row>
    <row r="22" ht="14.25" spans="1:8">
      <c r="A22" s="3" t="s">
        <v>9</v>
      </c>
      <c r="B22" s="3" t="str">
        <f>"19410010207"</f>
        <v>19410010207</v>
      </c>
      <c r="C22" s="3">
        <v>2</v>
      </c>
      <c r="D22" s="3">
        <v>7</v>
      </c>
      <c r="E22" s="4">
        <v>37.5</v>
      </c>
      <c r="F22" s="4">
        <v>23.9</v>
      </c>
      <c r="G22" s="4">
        <v>61.4</v>
      </c>
      <c r="H22" s="3" t="s">
        <v>10</v>
      </c>
    </row>
    <row r="23" ht="14.25" spans="1:8">
      <c r="A23" s="3" t="s">
        <v>9</v>
      </c>
      <c r="B23" s="3" t="str">
        <f>"19410010227"</f>
        <v>19410010227</v>
      </c>
      <c r="C23" s="3">
        <v>2</v>
      </c>
      <c r="D23" s="3">
        <v>27</v>
      </c>
      <c r="E23" s="4">
        <v>43</v>
      </c>
      <c r="F23" s="4">
        <v>18.3</v>
      </c>
      <c r="G23" s="4">
        <v>61.3</v>
      </c>
      <c r="H23" s="3" t="s">
        <v>10</v>
      </c>
    </row>
    <row r="24" ht="14.25" spans="1:8">
      <c r="A24" s="3" t="s">
        <v>9</v>
      </c>
      <c r="B24" s="3" t="str">
        <f>"19410010215"</f>
        <v>19410010215</v>
      </c>
      <c r="C24" s="3">
        <v>2</v>
      </c>
      <c r="D24" s="3">
        <v>15</v>
      </c>
      <c r="E24" s="4">
        <v>39.5</v>
      </c>
      <c r="F24" s="4">
        <v>21.7</v>
      </c>
      <c r="G24" s="4">
        <v>61.2</v>
      </c>
      <c r="H24" s="3" t="s">
        <v>10</v>
      </c>
    </row>
    <row r="25" ht="14.25" spans="1:8">
      <c r="A25" s="3" t="s">
        <v>9</v>
      </c>
      <c r="B25" s="3" t="str">
        <f>"19410010120"</f>
        <v>19410010120</v>
      </c>
      <c r="C25" s="3">
        <v>1</v>
      </c>
      <c r="D25" s="3">
        <v>20</v>
      </c>
      <c r="E25" s="4">
        <v>39.5</v>
      </c>
      <c r="F25" s="4">
        <v>21.6</v>
      </c>
      <c r="G25" s="4">
        <v>61.1</v>
      </c>
      <c r="H25" s="3" t="s">
        <v>10</v>
      </c>
    </row>
    <row r="26" ht="14.25" spans="1:8">
      <c r="A26" s="3" t="s">
        <v>9</v>
      </c>
      <c r="B26" s="3" t="str">
        <f>"19410010225"</f>
        <v>19410010225</v>
      </c>
      <c r="C26" s="3">
        <v>2</v>
      </c>
      <c r="D26" s="3">
        <v>25</v>
      </c>
      <c r="E26" s="4">
        <v>40</v>
      </c>
      <c r="F26" s="4">
        <v>20.7</v>
      </c>
      <c r="G26" s="4">
        <v>60.7</v>
      </c>
      <c r="H26" s="3" t="s">
        <v>10</v>
      </c>
    </row>
    <row r="27" ht="14.25" spans="1:8">
      <c r="A27" s="3" t="s">
        <v>9</v>
      </c>
      <c r="B27" s="3" t="str">
        <f>"19410010425"</f>
        <v>19410010425</v>
      </c>
      <c r="C27" s="3">
        <v>4</v>
      </c>
      <c r="D27" s="3">
        <v>25</v>
      </c>
      <c r="E27" s="4">
        <v>36</v>
      </c>
      <c r="F27" s="4">
        <v>24.6</v>
      </c>
      <c r="G27" s="4">
        <v>60.6</v>
      </c>
      <c r="H27" s="3" t="s">
        <v>10</v>
      </c>
    </row>
    <row r="28" ht="14.25" spans="1:8">
      <c r="A28" s="3" t="s">
        <v>9</v>
      </c>
      <c r="B28" s="3" t="str">
        <f>"19410010224"</f>
        <v>19410010224</v>
      </c>
      <c r="C28" s="3">
        <v>2</v>
      </c>
      <c r="D28" s="3">
        <v>24</v>
      </c>
      <c r="E28" s="4">
        <v>38.5</v>
      </c>
      <c r="F28" s="4">
        <v>21</v>
      </c>
      <c r="G28" s="4">
        <v>59.5</v>
      </c>
      <c r="H28" s="3" t="s">
        <v>10</v>
      </c>
    </row>
    <row r="29" ht="14.25" spans="1:8">
      <c r="A29" s="3" t="s">
        <v>9</v>
      </c>
      <c r="B29" s="3" t="str">
        <f>"19410010128"</f>
        <v>19410010128</v>
      </c>
      <c r="C29" s="3">
        <v>1</v>
      </c>
      <c r="D29" s="3">
        <v>28</v>
      </c>
      <c r="E29" s="4">
        <v>42</v>
      </c>
      <c r="F29" s="4">
        <v>17.5</v>
      </c>
      <c r="G29" s="4">
        <v>59.5</v>
      </c>
      <c r="H29" s="3" t="s">
        <v>10</v>
      </c>
    </row>
    <row r="30" ht="14.25" spans="1:8">
      <c r="A30" s="3" t="s">
        <v>9</v>
      </c>
      <c r="B30" s="3" t="str">
        <f>"19410010205"</f>
        <v>19410010205</v>
      </c>
      <c r="C30" s="3">
        <v>2</v>
      </c>
      <c r="D30" s="3">
        <v>5</v>
      </c>
      <c r="E30" s="4">
        <v>42.5</v>
      </c>
      <c r="F30" s="4">
        <v>16.8</v>
      </c>
      <c r="G30" s="4">
        <v>59.3</v>
      </c>
      <c r="H30" s="3" t="s">
        <v>10</v>
      </c>
    </row>
    <row r="31" ht="14.25" spans="1:8">
      <c r="A31" s="3" t="s">
        <v>9</v>
      </c>
      <c r="B31" s="3" t="str">
        <f>"19410010303"</f>
        <v>19410010303</v>
      </c>
      <c r="C31" s="3">
        <v>3</v>
      </c>
      <c r="D31" s="3">
        <v>3</v>
      </c>
      <c r="E31" s="4">
        <v>39</v>
      </c>
      <c r="F31" s="4">
        <v>20.1</v>
      </c>
      <c r="G31" s="4">
        <v>59.1</v>
      </c>
      <c r="H31" s="3" t="s">
        <v>10</v>
      </c>
    </row>
    <row r="32" ht="14.25" spans="1:8">
      <c r="A32" s="3" t="s">
        <v>9</v>
      </c>
      <c r="B32" s="3" t="str">
        <f>"19410010423"</f>
        <v>19410010423</v>
      </c>
      <c r="C32" s="3">
        <v>4</v>
      </c>
      <c r="D32" s="3">
        <v>23</v>
      </c>
      <c r="E32" s="4">
        <v>37</v>
      </c>
      <c r="F32" s="4">
        <v>21.9</v>
      </c>
      <c r="G32" s="4">
        <v>58.9</v>
      </c>
      <c r="H32" s="3" t="s">
        <v>10</v>
      </c>
    </row>
    <row r="33" ht="14.25" spans="1:8">
      <c r="A33" s="3" t="s">
        <v>9</v>
      </c>
      <c r="B33" s="3" t="str">
        <f>"19410010408"</f>
        <v>19410010408</v>
      </c>
      <c r="C33" s="3">
        <v>4</v>
      </c>
      <c r="D33" s="3">
        <v>8</v>
      </c>
      <c r="E33" s="4">
        <v>39</v>
      </c>
      <c r="F33" s="4">
        <v>19.7</v>
      </c>
      <c r="G33" s="4">
        <v>58.7</v>
      </c>
      <c r="H33" s="3" t="s">
        <v>10</v>
      </c>
    </row>
    <row r="34" ht="14.25" spans="1:8">
      <c r="A34" s="3" t="s">
        <v>9</v>
      </c>
      <c r="B34" s="3" t="str">
        <f>"19410010320"</f>
        <v>19410010320</v>
      </c>
      <c r="C34" s="3">
        <v>3</v>
      </c>
      <c r="D34" s="3">
        <v>20</v>
      </c>
      <c r="E34" s="4">
        <v>38</v>
      </c>
      <c r="F34" s="4">
        <v>20.5</v>
      </c>
      <c r="G34" s="4">
        <v>58.5</v>
      </c>
      <c r="H34" s="3" t="s">
        <v>10</v>
      </c>
    </row>
    <row r="35" ht="14.25" spans="1:8">
      <c r="A35" s="3" t="s">
        <v>9</v>
      </c>
      <c r="B35" s="3" t="str">
        <f>"19410010329"</f>
        <v>19410010329</v>
      </c>
      <c r="C35" s="3">
        <v>3</v>
      </c>
      <c r="D35" s="3">
        <v>29</v>
      </c>
      <c r="E35" s="4">
        <v>39</v>
      </c>
      <c r="F35" s="4">
        <v>19.3</v>
      </c>
      <c r="G35" s="4">
        <v>58.3</v>
      </c>
      <c r="H35" s="3" t="s">
        <v>10</v>
      </c>
    </row>
    <row r="36" ht="14.25" spans="1:8">
      <c r="A36" s="3" t="s">
        <v>9</v>
      </c>
      <c r="B36" s="3" t="str">
        <f>"19410010301"</f>
        <v>19410010301</v>
      </c>
      <c r="C36" s="3">
        <v>3</v>
      </c>
      <c r="D36" s="3">
        <v>1</v>
      </c>
      <c r="E36" s="4">
        <v>40</v>
      </c>
      <c r="F36" s="4">
        <v>18.2</v>
      </c>
      <c r="G36" s="4">
        <v>58.2</v>
      </c>
      <c r="H36" s="3" t="s">
        <v>10</v>
      </c>
    </row>
    <row r="37" ht="14.25" spans="1:8">
      <c r="A37" s="3" t="s">
        <v>9</v>
      </c>
      <c r="B37" s="3" t="str">
        <f>"19410010304"</f>
        <v>19410010304</v>
      </c>
      <c r="C37" s="3">
        <v>3</v>
      </c>
      <c r="D37" s="3">
        <v>4</v>
      </c>
      <c r="E37" s="4">
        <v>39.5</v>
      </c>
      <c r="F37" s="4">
        <v>17.9</v>
      </c>
      <c r="G37" s="4">
        <v>57.4</v>
      </c>
      <c r="H37" s="3" t="s">
        <v>10</v>
      </c>
    </row>
    <row r="38" ht="14.25" spans="1:8">
      <c r="A38" s="3" t="s">
        <v>9</v>
      </c>
      <c r="B38" s="3" t="str">
        <f>"19410010402"</f>
        <v>19410010402</v>
      </c>
      <c r="C38" s="3">
        <v>4</v>
      </c>
      <c r="D38" s="3">
        <v>2</v>
      </c>
      <c r="E38" s="4">
        <v>34.5</v>
      </c>
      <c r="F38" s="4">
        <v>21.8</v>
      </c>
      <c r="G38" s="4">
        <v>56.3</v>
      </c>
      <c r="H38" s="3" t="s">
        <v>10</v>
      </c>
    </row>
    <row r="39" ht="14.25" spans="1:8">
      <c r="A39" s="3" t="s">
        <v>9</v>
      </c>
      <c r="B39" s="3" t="str">
        <f>"19410010421"</f>
        <v>19410010421</v>
      </c>
      <c r="C39" s="3">
        <v>4</v>
      </c>
      <c r="D39" s="3">
        <v>21</v>
      </c>
      <c r="E39" s="4">
        <v>31.5</v>
      </c>
      <c r="F39" s="4">
        <v>24.2</v>
      </c>
      <c r="G39" s="4">
        <v>55.7</v>
      </c>
      <c r="H39" s="3" t="s">
        <v>10</v>
      </c>
    </row>
    <row r="40" ht="14.25" spans="1:8">
      <c r="A40" s="3" t="s">
        <v>9</v>
      </c>
      <c r="B40" s="3" t="str">
        <f>"19410010223"</f>
        <v>19410010223</v>
      </c>
      <c r="C40" s="3">
        <v>2</v>
      </c>
      <c r="D40" s="3">
        <v>23</v>
      </c>
      <c r="E40" s="4">
        <v>35.5</v>
      </c>
      <c r="F40" s="4">
        <v>20</v>
      </c>
      <c r="G40" s="4">
        <v>55.5</v>
      </c>
      <c r="H40" s="3" t="s">
        <v>10</v>
      </c>
    </row>
    <row r="41" ht="14.25" spans="1:8">
      <c r="A41" s="3" t="s">
        <v>9</v>
      </c>
      <c r="B41" s="3" t="str">
        <f>"19410010221"</f>
        <v>19410010221</v>
      </c>
      <c r="C41" s="3">
        <v>2</v>
      </c>
      <c r="D41" s="3">
        <v>21</v>
      </c>
      <c r="E41" s="4">
        <v>33.5</v>
      </c>
      <c r="F41" s="4">
        <v>20.8</v>
      </c>
      <c r="G41" s="4">
        <v>54.3</v>
      </c>
      <c r="H41" s="3" t="s">
        <v>10</v>
      </c>
    </row>
    <row r="42" ht="14.25" spans="1:8">
      <c r="A42" s="3" t="s">
        <v>9</v>
      </c>
      <c r="B42" s="3" t="str">
        <f>"19410010410"</f>
        <v>19410010410</v>
      </c>
      <c r="C42" s="3">
        <v>4</v>
      </c>
      <c r="D42" s="3">
        <v>10</v>
      </c>
      <c r="E42" s="4">
        <v>39</v>
      </c>
      <c r="F42" s="4">
        <v>15.3</v>
      </c>
      <c r="G42" s="4">
        <v>54.3</v>
      </c>
      <c r="H42" s="3" t="s">
        <v>10</v>
      </c>
    </row>
    <row r="43" ht="14.25" spans="1:8">
      <c r="A43" s="3" t="s">
        <v>9</v>
      </c>
      <c r="B43" s="3" t="str">
        <f>"19410010121"</f>
        <v>19410010121</v>
      </c>
      <c r="C43" s="3">
        <v>1</v>
      </c>
      <c r="D43" s="3">
        <v>21</v>
      </c>
      <c r="E43" s="4">
        <v>36.5</v>
      </c>
      <c r="F43" s="4">
        <v>17.4</v>
      </c>
      <c r="G43" s="4">
        <v>53.9</v>
      </c>
      <c r="H43" s="3" t="s">
        <v>10</v>
      </c>
    </row>
    <row r="44" ht="14.25" spans="1:8">
      <c r="A44" s="3" t="s">
        <v>9</v>
      </c>
      <c r="B44" s="3" t="str">
        <f>"19410010212"</f>
        <v>19410010212</v>
      </c>
      <c r="C44" s="3">
        <v>2</v>
      </c>
      <c r="D44" s="3">
        <v>12</v>
      </c>
      <c r="E44" s="4">
        <v>35</v>
      </c>
      <c r="F44" s="4">
        <v>18.5</v>
      </c>
      <c r="G44" s="4">
        <v>53.5</v>
      </c>
      <c r="H44" s="3" t="s">
        <v>10</v>
      </c>
    </row>
    <row r="45" ht="14.25" spans="1:8">
      <c r="A45" s="3" t="s">
        <v>9</v>
      </c>
      <c r="B45" s="3" t="str">
        <f>"19410010414"</f>
        <v>19410010414</v>
      </c>
      <c r="C45" s="3">
        <v>4</v>
      </c>
      <c r="D45" s="3">
        <v>14</v>
      </c>
      <c r="E45" s="4">
        <v>37.5</v>
      </c>
      <c r="F45" s="4">
        <v>15.7</v>
      </c>
      <c r="G45" s="4">
        <v>53.2</v>
      </c>
      <c r="H45" s="3" t="s">
        <v>10</v>
      </c>
    </row>
    <row r="46" ht="14.25" spans="1:8">
      <c r="A46" s="3" t="s">
        <v>9</v>
      </c>
      <c r="B46" s="3" t="str">
        <f>"19410010218"</f>
        <v>19410010218</v>
      </c>
      <c r="C46" s="3">
        <v>2</v>
      </c>
      <c r="D46" s="3">
        <v>18</v>
      </c>
      <c r="E46" s="4">
        <v>33.5</v>
      </c>
      <c r="F46" s="4">
        <v>19.5</v>
      </c>
      <c r="G46" s="4">
        <v>53</v>
      </c>
      <c r="H46" s="3" t="s">
        <v>10</v>
      </c>
    </row>
    <row r="47" ht="14.25" spans="1:8">
      <c r="A47" s="3" t="s">
        <v>9</v>
      </c>
      <c r="B47" s="3" t="str">
        <f>"19410010106"</f>
        <v>19410010106</v>
      </c>
      <c r="C47" s="3">
        <v>1</v>
      </c>
      <c r="D47" s="3">
        <v>6</v>
      </c>
      <c r="E47" s="4">
        <v>36</v>
      </c>
      <c r="F47" s="4">
        <v>17</v>
      </c>
      <c r="G47" s="4">
        <v>53</v>
      </c>
      <c r="H47" s="3" t="s">
        <v>10</v>
      </c>
    </row>
    <row r="48" ht="14.25" spans="1:8">
      <c r="A48" s="3" t="s">
        <v>9</v>
      </c>
      <c r="B48" s="3" t="str">
        <f>"19410010228"</f>
        <v>19410010228</v>
      </c>
      <c r="C48" s="3">
        <v>2</v>
      </c>
      <c r="D48" s="3">
        <v>28</v>
      </c>
      <c r="E48" s="4">
        <v>33</v>
      </c>
      <c r="F48" s="4">
        <v>19.5</v>
      </c>
      <c r="G48" s="4">
        <v>52.5</v>
      </c>
      <c r="H48" s="3" t="s">
        <v>10</v>
      </c>
    </row>
    <row r="49" ht="14.25" spans="1:8">
      <c r="A49" s="3" t="s">
        <v>9</v>
      </c>
      <c r="B49" s="3" t="str">
        <f>"19410010229"</f>
        <v>19410010229</v>
      </c>
      <c r="C49" s="3">
        <v>2</v>
      </c>
      <c r="D49" s="3">
        <v>29</v>
      </c>
      <c r="E49" s="4">
        <v>35</v>
      </c>
      <c r="F49" s="4">
        <v>17.3</v>
      </c>
      <c r="G49" s="4">
        <v>52.3</v>
      </c>
      <c r="H49" s="3" t="s">
        <v>10</v>
      </c>
    </row>
    <row r="50" ht="14.25" spans="1:8">
      <c r="A50" s="3" t="s">
        <v>9</v>
      </c>
      <c r="B50" s="3" t="str">
        <f>"19410010316"</f>
        <v>19410010316</v>
      </c>
      <c r="C50" s="3">
        <v>3</v>
      </c>
      <c r="D50" s="3">
        <v>16</v>
      </c>
      <c r="E50" s="4">
        <v>34.5</v>
      </c>
      <c r="F50" s="4">
        <v>17.6</v>
      </c>
      <c r="G50" s="4">
        <v>52.1</v>
      </c>
      <c r="H50" s="3" t="s">
        <v>10</v>
      </c>
    </row>
    <row r="51" ht="14.25" spans="1:8">
      <c r="A51" s="3" t="s">
        <v>9</v>
      </c>
      <c r="B51" s="3" t="str">
        <f>"19410010312"</f>
        <v>19410010312</v>
      </c>
      <c r="C51" s="3">
        <v>3</v>
      </c>
      <c r="D51" s="3">
        <v>12</v>
      </c>
      <c r="E51" s="4">
        <v>33.5</v>
      </c>
      <c r="F51" s="4">
        <v>18.4</v>
      </c>
      <c r="G51" s="4">
        <v>51.9</v>
      </c>
      <c r="H51" s="3" t="s">
        <v>10</v>
      </c>
    </row>
    <row r="52" ht="14.25" spans="1:8">
      <c r="A52" s="3" t="s">
        <v>9</v>
      </c>
      <c r="B52" s="3" t="str">
        <f>"19410010415"</f>
        <v>19410010415</v>
      </c>
      <c r="C52" s="3">
        <v>4</v>
      </c>
      <c r="D52" s="3">
        <v>15</v>
      </c>
      <c r="E52" s="4">
        <v>35</v>
      </c>
      <c r="F52" s="4">
        <v>16.8</v>
      </c>
      <c r="G52" s="4">
        <v>51.8</v>
      </c>
      <c r="H52" s="3" t="s">
        <v>10</v>
      </c>
    </row>
    <row r="53" ht="14.25" spans="1:8">
      <c r="A53" s="3" t="s">
        <v>9</v>
      </c>
      <c r="B53" s="3" t="str">
        <f>"19410010115"</f>
        <v>19410010115</v>
      </c>
      <c r="C53" s="3">
        <v>1</v>
      </c>
      <c r="D53" s="3">
        <v>15</v>
      </c>
      <c r="E53" s="4">
        <v>32.5</v>
      </c>
      <c r="F53" s="4">
        <v>19.2</v>
      </c>
      <c r="G53" s="4">
        <v>51.7</v>
      </c>
      <c r="H53" s="3" t="s">
        <v>10</v>
      </c>
    </row>
    <row r="54" ht="14.25" spans="1:8">
      <c r="A54" s="3" t="s">
        <v>9</v>
      </c>
      <c r="B54" s="3" t="str">
        <f>"19410010308"</f>
        <v>19410010308</v>
      </c>
      <c r="C54" s="3">
        <v>3</v>
      </c>
      <c r="D54" s="3">
        <v>8</v>
      </c>
      <c r="E54" s="4">
        <v>33</v>
      </c>
      <c r="F54" s="4">
        <v>18</v>
      </c>
      <c r="G54" s="4">
        <v>51</v>
      </c>
      <c r="H54" s="3" t="s">
        <v>10</v>
      </c>
    </row>
    <row r="55" ht="14.25" spans="1:8">
      <c r="A55" s="3" t="s">
        <v>9</v>
      </c>
      <c r="B55" s="3" t="str">
        <f>"19410010416"</f>
        <v>19410010416</v>
      </c>
      <c r="C55" s="3">
        <v>4</v>
      </c>
      <c r="D55" s="3">
        <v>16</v>
      </c>
      <c r="E55" s="4">
        <v>32</v>
      </c>
      <c r="F55" s="4">
        <v>18.3</v>
      </c>
      <c r="G55" s="4">
        <v>50.3</v>
      </c>
      <c r="H55" s="3" t="s">
        <v>10</v>
      </c>
    </row>
    <row r="56" ht="14.25" spans="1:8">
      <c r="A56" s="3" t="s">
        <v>9</v>
      </c>
      <c r="B56" s="3" t="str">
        <f>"19410010413"</f>
        <v>19410010413</v>
      </c>
      <c r="C56" s="3">
        <v>4</v>
      </c>
      <c r="D56" s="3">
        <v>13</v>
      </c>
      <c r="E56" s="4">
        <v>30.5</v>
      </c>
      <c r="F56" s="4">
        <v>19.7</v>
      </c>
      <c r="G56" s="4">
        <v>50.2</v>
      </c>
      <c r="H56" s="3" t="s">
        <v>10</v>
      </c>
    </row>
    <row r="57" ht="14.25" spans="1:8">
      <c r="A57" s="3" t="s">
        <v>9</v>
      </c>
      <c r="B57" s="3" t="str">
        <f>"19410010403"</f>
        <v>19410010403</v>
      </c>
      <c r="C57" s="3">
        <v>4</v>
      </c>
      <c r="D57" s="3">
        <v>3</v>
      </c>
      <c r="E57" s="4">
        <v>31.5</v>
      </c>
      <c r="F57" s="4">
        <v>18.4</v>
      </c>
      <c r="G57" s="4">
        <v>49.9</v>
      </c>
      <c r="H57" s="3" t="s">
        <v>10</v>
      </c>
    </row>
    <row r="58" ht="14.25" spans="1:8">
      <c r="A58" s="3" t="s">
        <v>9</v>
      </c>
      <c r="B58" s="3" t="str">
        <f>"19410010217"</f>
        <v>19410010217</v>
      </c>
      <c r="C58" s="3">
        <v>2</v>
      </c>
      <c r="D58" s="3">
        <v>17</v>
      </c>
      <c r="E58" s="4">
        <v>28.5</v>
      </c>
      <c r="F58" s="4">
        <v>21.4</v>
      </c>
      <c r="G58" s="4">
        <v>49.9</v>
      </c>
      <c r="H58" s="3" t="s">
        <v>10</v>
      </c>
    </row>
    <row r="59" ht="14.25" spans="1:8">
      <c r="A59" s="3" t="s">
        <v>9</v>
      </c>
      <c r="B59" s="3" t="str">
        <f>"19410010124"</f>
        <v>19410010124</v>
      </c>
      <c r="C59" s="3">
        <v>1</v>
      </c>
      <c r="D59" s="3">
        <v>24</v>
      </c>
      <c r="E59" s="4">
        <v>34</v>
      </c>
      <c r="F59" s="4">
        <v>15.9</v>
      </c>
      <c r="G59" s="4">
        <v>49.9</v>
      </c>
      <c r="H59" s="3" t="s">
        <v>10</v>
      </c>
    </row>
    <row r="60" ht="14.25" spans="1:8">
      <c r="A60" s="3" t="s">
        <v>9</v>
      </c>
      <c r="B60" s="3" t="str">
        <f>"19410010311"</f>
        <v>19410010311</v>
      </c>
      <c r="C60" s="3">
        <v>3</v>
      </c>
      <c r="D60" s="3">
        <v>11</v>
      </c>
      <c r="E60" s="4">
        <v>31.5</v>
      </c>
      <c r="F60" s="4">
        <v>18.1</v>
      </c>
      <c r="G60" s="4">
        <v>49.6</v>
      </c>
      <c r="H60" s="3" t="s">
        <v>10</v>
      </c>
    </row>
    <row r="61" ht="14.25" spans="1:8">
      <c r="A61" s="3" t="s">
        <v>9</v>
      </c>
      <c r="B61" s="3" t="str">
        <f>"19410010129"</f>
        <v>19410010129</v>
      </c>
      <c r="C61" s="3">
        <v>1</v>
      </c>
      <c r="D61" s="3">
        <v>29</v>
      </c>
      <c r="E61" s="4">
        <v>34</v>
      </c>
      <c r="F61" s="4">
        <v>15.4</v>
      </c>
      <c r="G61" s="4">
        <v>49.4</v>
      </c>
      <c r="H61" s="3" t="s">
        <v>10</v>
      </c>
    </row>
    <row r="62" ht="14.25" spans="1:8">
      <c r="A62" s="3" t="s">
        <v>9</v>
      </c>
      <c r="B62" s="3" t="str">
        <f>"19410010108"</f>
        <v>19410010108</v>
      </c>
      <c r="C62" s="3">
        <v>1</v>
      </c>
      <c r="D62" s="3">
        <v>8</v>
      </c>
      <c r="E62" s="4">
        <v>33</v>
      </c>
      <c r="F62" s="4">
        <v>16.2</v>
      </c>
      <c r="G62" s="4">
        <v>49.2</v>
      </c>
      <c r="H62" s="3" t="s">
        <v>10</v>
      </c>
    </row>
    <row r="63" ht="14.25" spans="1:8">
      <c r="A63" s="3" t="s">
        <v>9</v>
      </c>
      <c r="B63" s="3" t="str">
        <f>"19410010404"</f>
        <v>19410010404</v>
      </c>
      <c r="C63" s="3">
        <v>4</v>
      </c>
      <c r="D63" s="3">
        <v>4</v>
      </c>
      <c r="E63" s="4">
        <v>29</v>
      </c>
      <c r="F63" s="4">
        <v>20.1</v>
      </c>
      <c r="G63" s="4">
        <v>49.1</v>
      </c>
      <c r="H63" s="3" t="s">
        <v>10</v>
      </c>
    </row>
    <row r="64" ht="14.25" spans="1:8">
      <c r="A64" s="3" t="s">
        <v>9</v>
      </c>
      <c r="B64" s="3" t="str">
        <f>"19410010418"</f>
        <v>19410010418</v>
      </c>
      <c r="C64" s="3">
        <v>4</v>
      </c>
      <c r="D64" s="3">
        <v>18</v>
      </c>
      <c r="E64" s="4">
        <v>28</v>
      </c>
      <c r="F64" s="4">
        <v>21.1</v>
      </c>
      <c r="G64" s="4">
        <v>49.1</v>
      </c>
      <c r="H64" s="3" t="s">
        <v>10</v>
      </c>
    </row>
    <row r="65" ht="14.25" spans="1:8">
      <c r="A65" s="3" t="s">
        <v>9</v>
      </c>
      <c r="B65" s="3" t="str">
        <f>"19410010202"</f>
        <v>19410010202</v>
      </c>
      <c r="C65" s="3">
        <v>2</v>
      </c>
      <c r="D65" s="3">
        <v>2</v>
      </c>
      <c r="E65" s="4">
        <v>35</v>
      </c>
      <c r="F65" s="4">
        <v>13.8</v>
      </c>
      <c r="G65" s="4">
        <v>48.8</v>
      </c>
      <c r="H65" s="3" t="s">
        <v>10</v>
      </c>
    </row>
    <row r="66" ht="14.25" spans="1:8">
      <c r="A66" s="3" t="s">
        <v>9</v>
      </c>
      <c r="B66" s="3" t="str">
        <f>"19410010201"</f>
        <v>19410010201</v>
      </c>
      <c r="C66" s="3">
        <v>2</v>
      </c>
      <c r="D66" s="3">
        <v>1</v>
      </c>
      <c r="E66" s="4">
        <v>32.5</v>
      </c>
      <c r="F66" s="4">
        <v>16.2</v>
      </c>
      <c r="G66" s="4">
        <v>48.7</v>
      </c>
      <c r="H66" s="3" t="s">
        <v>10</v>
      </c>
    </row>
    <row r="67" ht="14.25" spans="1:8">
      <c r="A67" s="3" t="s">
        <v>9</v>
      </c>
      <c r="B67" s="3" t="str">
        <f>"19410010119"</f>
        <v>19410010119</v>
      </c>
      <c r="C67" s="3">
        <v>1</v>
      </c>
      <c r="D67" s="3">
        <v>19</v>
      </c>
      <c r="E67" s="4">
        <v>32.5</v>
      </c>
      <c r="F67" s="4">
        <v>15.7</v>
      </c>
      <c r="G67" s="4">
        <v>48.2</v>
      </c>
      <c r="H67" s="3" t="s">
        <v>10</v>
      </c>
    </row>
    <row r="68" ht="14.25" spans="1:8">
      <c r="A68" s="3" t="s">
        <v>9</v>
      </c>
      <c r="B68" s="3" t="str">
        <f>"19410010409"</f>
        <v>19410010409</v>
      </c>
      <c r="C68" s="3">
        <v>4</v>
      </c>
      <c r="D68" s="3">
        <v>9</v>
      </c>
      <c r="E68" s="4">
        <v>32.5</v>
      </c>
      <c r="F68" s="4">
        <v>15.1</v>
      </c>
      <c r="G68" s="4">
        <v>47.6</v>
      </c>
      <c r="H68" s="3" t="s">
        <v>10</v>
      </c>
    </row>
    <row r="69" ht="14.25" spans="1:8">
      <c r="A69" s="3" t="s">
        <v>9</v>
      </c>
      <c r="B69" s="3" t="str">
        <f>"19410010209"</f>
        <v>19410010209</v>
      </c>
      <c r="C69" s="3">
        <v>2</v>
      </c>
      <c r="D69" s="3">
        <v>9</v>
      </c>
      <c r="E69" s="4">
        <v>26.5</v>
      </c>
      <c r="F69" s="4">
        <v>21</v>
      </c>
      <c r="G69" s="4">
        <v>47.5</v>
      </c>
      <c r="H69" s="3" t="s">
        <v>10</v>
      </c>
    </row>
    <row r="70" ht="14.25" spans="1:8">
      <c r="A70" s="3" t="s">
        <v>9</v>
      </c>
      <c r="B70" s="3" t="str">
        <f>"19410010325"</f>
        <v>19410010325</v>
      </c>
      <c r="C70" s="3">
        <v>3</v>
      </c>
      <c r="D70" s="3">
        <v>25</v>
      </c>
      <c r="E70" s="4">
        <v>28.5</v>
      </c>
      <c r="F70" s="4">
        <v>18.9</v>
      </c>
      <c r="G70" s="4">
        <v>47.4</v>
      </c>
      <c r="H70" s="3" t="s">
        <v>10</v>
      </c>
    </row>
    <row r="71" ht="14.25" spans="1:8">
      <c r="A71" s="3" t="s">
        <v>9</v>
      </c>
      <c r="B71" s="3" t="str">
        <f>"19410010321"</f>
        <v>19410010321</v>
      </c>
      <c r="C71" s="3">
        <v>3</v>
      </c>
      <c r="D71" s="3">
        <v>21</v>
      </c>
      <c r="E71" s="4">
        <v>31</v>
      </c>
      <c r="F71" s="4">
        <v>16.3</v>
      </c>
      <c r="G71" s="4">
        <v>47.3</v>
      </c>
      <c r="H71" s="3" t="s">
        <v>10</v>
      </c>
    </row>
    <row r="72" ht="14.25" spans="1:8">
      <c r="A72" s="3" t="s">
        <v>9</v>
      </c>
      <c r="B72" s="3" t="str">
        <f>"19410010419"</f>
        <v>19410010419</v>
      </c>
      <c r="C72" s="3">
        <v>4</v>
      </c>
      <c r="D72" s="3">
        <v>19</v>
      </c>
      <c r="E72" s="4">
        <v>32.5</v>
      </c>
      <c r="F72" s="4">
        <v>14.4</v>
      </c>
      <c r="G72" s="4">
        <v>46.9</v>
      </c>
      <c r="H72" s="3" t="s">
        <v>10</v>
      </c>
    </row>
    <row r="73" ht="14.25" spans="1:8">
      <c r="A73" s="3" t="s">
        <v>9</v>
      </c>
      <c r="B73" s="3" t="str">
        <f>"19410010118"</f>
        <v>19410010118</v>
      </c>
      <c r="C73" s="3">
        <v>1</v>
      </c>
      <c r="D73" s="3">
        <v>18</v>
      </c>
      <c r="E73" s="4">
        <v>33</v>
      </c>
      <c r="F73" s="4">
        <v>13.6</v>
      </c>
      <c r="G73" s="4">
        <v>46.6</v>
      </c>
      <c r="H73" s="3" t="s">
        <v>10</v>
      </c>
    </row>
    <row r="74" ht="14.25" spans="1:8">
      <c r="A74" s="3" t="s">
        <v>9</v>
      </c>
      <c r="B74" s="3" t="str">
        <f>"19410010111"</f>
        <v>19410010111</v>
      </c>
      <c r="C74" s="3">
        <v>1</v>
      </c>
      <c r="D74" s="3">
        <v>11</v>
      </c>
      <c r="E74" s="4">
        <v>28</v>
      </c>
      <c r="F74" s="4">
        <v>17.8</v>
      </c>
      <c r="G74" s="4">
        <v>45.8</v>
      </c>
      <c r="H74" s="3" t="s">
        <v>10</v>
      </c>
    </row>
    <row r="75" ht="14.25" spans="1:8">
      <c r="A75" s="3" t="s">
        <v>9</v>
      </c>
      <c r="B75" s="3" t="str">
        <f>"19410010102"</f>
        <v>19410010102</v>
      </c>
      <c r="C75" s="3">
        <v>1</v>
      </c>
      <c r="D75" s="3">
        <v>2</v>
      </c>
      <c r="E75" s="4">
        <v>32</v>
      </c>
      <c r="F75" s="4">
        <v>13.7</v>
      </c>
      <c r="G75" s="4">
        <v>45.7</v>
      </c>
      <c r="H75" s="3" t="s">
        <v>10</v>
      </c>
    </row>
    <row r="76" ht="14.25" spans="1:8">
      <c r="A76" s="3" t="s">
        <v>9</v>
      </c>
      <c r="B76" s="3" t="str">
        <f>"19410010222"</f>
        <v>19410010222</v>
      </c>
      <c r="C76" s="3">
        <v>2</v>
      </c>
      <c r="D76" s="3">
        <v>22</v>
      </c>
      <c r="E76" s="4">
        <v>31</v>
      </c>
      <c r="F76" s="4">
        <v>14.7</v>
      </c>
      <c r="G76" s="4">
        <v>45.7</v>
      </c>
      <c r="H76" s="3" t="s">
        <v>10</v>
      </c>
    </row>
    <row r="77" ht="14.25" spans="1:8">
      <c r="A77" s="3" t="s">
        <v>9</v>
      </c>
      <c r="B77" s="3" t="str">
        <f>"19410010122"</f>
        <v>19410010122</v>
      </c>
      <c r="C77" s="3">
        <v>1</v>
      </c>
      <c r="D77" s="3">
        <v>22</v>
      </c>
      <c r="E77" s="4">
        <v>29</v>
      </c>
      <c r="F77" s="4">
        <v>14.8</v>
      </c>
      <c r="G77" s="4">
        <v>43.8</v>
      </c>
      <c r="H77" s="3" t="s">
        <v>10</v>
      </c>
    </row>
    <row r="78" ht="14.25" spans="1:8">
      <c r="A78" s="3" t="s">
        <v>9</v>
      </c>
      <c r="B78" s="3" t="str">
        <f>"19410010211"</f>
        <v>19410010211</v>
      </c>
      <c r="C78" s="3">
        <v>2</v>
      </c>
      <c r="D78" s="3">
        <v>11</v>
      </c>
      <c r="E78" s="4">
        <v>29</v>
      </c>
      <c r="F78" s="4">
        <v>14.6</v>
      </c>
      <c r="G78" s="4">
        <v>43.6</v>
      </c>
      <c r="H78" s="3" t="s">
        <v>10</v>
      </c>
    </row>
    <row r="79" ht="14.25" spans="1:8">
      <c r="A79" s="3" t="s">
        <v>9</v>
      </c>
      <c r="B79" s="3" t="str">
        <f>"19410010310"</f>
        <v>19410010310</v>
      </c>
      <c r="C79" s="3">
        <v>3</v>
      </c>
      <c r="D79" s="3">
        <v>10</v>
      </c>
      <c r="E79" s="4">
        <v>29.5</v>
      </c>
      <c r="F79" s="4">
        <v>12.3</v>
      </c>
      <c r="G79" s="4">
        <v>41.8</v>
      </c>
      <c r="H79" s="3" t="s">
        <v>10</v>
      </c>
    </row>
    <row r="80" ht="14.25" spans="1:8">
      <c r="A80" s="3" t="s">
        <v>9</v>
      </c>
      <c r="B80" s="3" t="str">
        <f>"19410010123"</f>
        <v>19410010123</v>
      </c>
      <c r="C80" s="3">
        <v>1</v>
      </c>
      <c r="D80" s="3">
        <v>23</v>
      </c>
      <c r="E80" s="4">
        <v>27.5</v>
      </c>
      <c r="F80" s="4">
        <v>14.1</v>
      </c>
      <c r="G80" s="4">
        <v>41.6</v>
      </c>
      <c r="H80" s="3" t="s">
        <v>10</v>
      </c>
    </row>
    <row r="81" ht="14.25" spans="1:8">
      <c r="A81" s="3" t="s">
        <v>9</v>
      </c>
      <c r="B81" s="3" t="str">
        <f>"19410010203"</f>
        <v>19410010203</v>
      </c>
      <c r="C81" s="3">
        <v>2</v>
      </c>
      <c r="D81" s="3">
        <v>3</v>
      </c>
      <c r="E81" s="4">
        <v>27.5</v>
      </c>
      <c r="F81" s="4">
        <v>12.3</v>
      </c>
      <c r="G81" s="4">
        <v>39.8</v>
      </c>
      <c r="H81" s="3" t="s">
        <v>10</v>
      </c>
    </row>
    <row r="82" ht="14.25" spans="1:8">
      <c r="A82" s="3" t="s">
        <v>9</v>
      </c>
      <c r="B82" s="3" t="str">
        <f>"19410010206"</f>
        <v>19410010206</v>
      </c>
      <c r="C82" s="3">
        <v>2</v>
      </c>
      <c r="D82" s="3">
        <v>6</v>
      </c>
      <c r="E82" s="4">
        <v>25.5</v>
      </c>
      <c r="F82" s="4">
        <v>13.8</v>
      </c>
      <c r="G82" s="4">
        <v>39.3</v>
      </c>
      <c r="H82" s="3" t="s">
        <v>10</v>
      </c>
    </row>
    <row r="83" ht="14.25" spans="1:8">
      <c r="A83" s="3" t="s">
        <v>9</v>
      </c>
      <c r="B83" s="3" t="str">
        <f>"19410010109"</f>
        <v>19410010109</v>
      </c>
      <c r="C83" s="3">
        <v>1</v>
      </c>
      <c r="D83" s="3">
        <v>9</v>
      </c>
      <c r="E83" s="4">
        <v>27.5</v>
      </c>
      <c r="F83" s="4">
        <v>11.7</v>
      </c>
      <c r="G83" s="4">
        <v>39.2</v>
      </c>
      <c r="H83" s="3" t="s">
        <v>10</v>
      </c>
    </row>
    <row r="84" ht="14.25" spans="1:8">
      <c r="A84" s="3" t="s">
        <v>9</v>
      </c>
      <c r="B84" s="3" t="str">
        <f>"19410010323"</f>
        <v>19410010323</v>
      </c>
      <c r="C84" s="3">
        <v>3</v>
      </c>
      <c r="D84" s="3">
        <v>23</v>
      </c>
      <c r="E84" s="4">
        <v>25.5</v>
      </c>
      <c r="F84" s="4">
        <v>13.7</v>
      </c>
      <c r="G84" s="4">
        <v>39.2</v>
      </c>
      <c r="H84" s="3" t="s">
        <v>10</v>
      </c>
    </row>
    <row r="85" ht="14.25" spans="1:8">
      <c r="A85" s="3" t="s">
        <v>9</v>
      </c>
      <c r="B85" s="3" t="str">
        <f>"19410010422"</f>
        <v>19410010422</v>
      </c>
      <c r="C85" s="3">
        <v>4</v>
      </c>
      <c r="D85" s="3">
        <v>22</v>
      </c>
      <c r="E85" s="4">
        <v>19</v>
      </c>
      <c r="F85" s="4">
        <v>18.2</v>
      </c>
      <c r="G85" s="4">
        <v>37.2</v>
      </c>
      <c r="H85" s="3" t="s">
        <v>10</v>
      </c>
    </row>
    <row r="86" ht="14.25" spans="1:8">
      <c r="A86" s="3" t="s">
        <v>9</v>
      </c>
      <c r="B86" s="3" t="str">
        <f>"19410010307"</f>
        <v>19410010307</v>
      </c>
      <c r="C86" s="3">
        <v>3</v>
      </c>
      <c r="D86" s="3">
        <v>7</v>
      </c>
      <c r="E86" s="4">
        <v>27</v>
      </c>
      <c r="F86" s="4">
        <v>9.8</v>
      </c>
      <c r="G86" s="4">
        <v>36.8</v>
      </c>
      <c r="H86" s="3" t="s">
        <v>10</v>
      </c>
    </row>
    <row r="87" ht="14.25" spans="1:8">
      <c r="A87" s="3" t="s">
        <v>9</v>
      </c>
      <c r="B87" s="3" t="str">
        <f>"19410010213"</f>
        <v>19410010213</v>
      </c>
      <c r="C87" s="3">
        <v>2</v>
      </c>
      <c r="D87" s="3">
        <v>13</v>
      </c>
      <c r="E87" s="4">
        <v>25.5</v>
      </c>
      <c r="F87" s="4">
        <v>10.4</v>
      </c>
      <c r="G87" s="4">
        <v>35.9</v>
      </c>
      <c r="H87" s="3" t="s">
        <v>10</v>
      </c>
    </row>
    <row r="88" ht="14.25" spans="1:8">
      <c r="A88" s="3" t="s">
        <v>9</v>
      </c>
      <c r="B88" s="3" t="str">
        <f>"19410010105"</f>
        <v>19410010105</v>
      </c>
      <c r="C88" s="3">
        <v>1</v>
      </c>
      <c r="D88" s="3">
        <v>5</v>
      </c>
      <c r="E88" s="4">
        <v>22.5</v>
      </c>
      <c r="F88" s="4">
        <v>12.9</v>
      </c>
      <c r="G88" s="4">
        <v>35.4</v>
      </c>
      <c r="H88" s="3" t="s">
        <v>10</v>
      </c>
    </row>
    <row r="89" ht="14.25" spans="1:8">
      <c r="A89" s="3" t="s">
        <v>9</v>
      </c>
      <c r="B89" s="3" t="str">
        <f>"19410010126"</f>
        <v>19410010126</v>
      </c>
      <c r="C89" s="3">
        <v>1</v>
      </c>
      <c r="D89" s="3">
        <v>26</v>
      </c>
      <c r="E89" s="4">
        <v>18.5</v>
      </c>
      <c r="F89" s="4">
        <v>16.7</v>
      </c>
      <c r="G89" s="4">
        <v>35.2</v>
      </c>
      <c r="H89" s="3" t="s">
        <v>10</v>
      </c>
    </row>
    <row r="90" ht="14.25" spans="1:8">
      <c r="A90" s="3" t="s">
        <v>9</v>
      </c>
      <c r="B90" s="3" t="str">
        <f>"19410010226"</f>
        <v>19410010226</v>
      </c>
      <c r="C90" s="3">
        <v>2</v>
      </c>
      <c r="D90" s="3">
        <v>26</v>
      </c>
      <c r="E90" s="4">
        <v>20.5</v>
      </c>
      <c r="F90" s="4">
        <v>14</v>
      </c>
      <c r="G90" s="4">
        <v>34.5</v>
      </c>
      <c r="H90" s="3" t="s">
        <v>10</v>
      </c>
    </row>
    <row r="91" ht="14.25" spans="1:8">
      <c r="A91" s="3" t="s">
        <v>9</v>
      </c>
      <c r="B91" s="3" t="str">
        <f>"19410010326"</f>
        <v>19410010326</v>
      </c>
      <c r="C91" s="3">
        <v>3</v>
      </c>
      <c r="D91" s="3">
        <v>26</v>
      </c>
      <c r="E91" s="4">
        <v>19</v>
      </c>
      <c r="F91" s="4">
        <v>14.2</v>
      </c>
      <c r="G91" s="4">
        <v>33.2</v>
      </c>
      <c r="H91" s="3" t="s">
        <v>10</v>
      </c>
    </row>
    <row r="92" ht="14.25" spans="1:8">
      <c r="A92" s="3" t="s">
        <v>9</v>
      </c>
      <c r="B92" s="3" t="str">
        <f>"19410010401"</f>
        <v>19410010401</v>
      </c>
      <c r="C92" s="3">
        <v>4</v>
      </c>
      <c r="D92" s="3">
        <v>1</v>
      </c>
      <c r="E92" s="4">
        <v>17</v>
      </c>
      <c r="F92" s="4">
        <v>11.6</v>
      </c>
      <c r="G92" s="4">
        <v>28.6</v>
      </c>
      <c r="H92" s="3" t="s">
        <v>10</v>
      </c>
    </row>
    <row r="93" ht="14.25" spans="1:8">
      <c r="A93" s="3" t="s">
        <v>9</v>
      </c>
      <c r="B93" s="3" t="str">
        <f>"19410010314"</f>
        <v>19410010314</v>
      </c>
      <c r="C93" s="3">
        <v>3</v>
      </c>
      <c r="D93" s="3">
        <v>14</v>
      </c>
      <c r="E93" s="4">
        <v>20.5</v>
      </c>
      <c r="F93" s="4">
        <v>7.7</v>
      </c>
      <c r="G93" s="4">
        <v>28.2</v>
      </c>
      <c r="H93" s="3" t="s">
        <v>10</v>
      </c>
    </row>
    <row r="94" ht="14.25" spans="1:8">
      <c r="A94" s="3" t="s">
        <v>9</v>
      </c>
      <c r="B94" s="3" t="str">
        <f>"19410010328"</f>
        <v>19410010328</v>
      </c>
      <c r="C94" s="3">
        <v>3</v>
      </c>
      <c r="D94" s="3">
        <v>28</v>
      </c>
      <c r="E94" s="4">
        <v>19</v>
      </c>
      <c r="F94" s="4">
        <v>8.8</v>
      </c>
      <c r="G94" s="4">
        <v>27.8</v>
      </c>
      <c r="H94" s="3" t="s">
        <v>10</v>
      </c>
    </row>
    <row r="95" ht="14.25" spans="1:8">
      <c r="A95" s="3" t="s">
        <v>9</v>
      </c>
      <c r="B95" s="3" t="str">
        <f>"19410010116"</f>
        <v>19410010116</v>
      </c>
      <c r="C95" s="3">
        <v>1</v>
      </c>
      <c r="D95" s="3">
        <v>16</v>
      </c>
      <c r="E95" s="4">
        <v>26.5</v>
      </c>
      <c r="F95" s="4">
        <v>0</v>
      </c>
      <c r="G95" s="4">
        <v>26.5</v>
      </c>
      <c r="H95" s="3" t="s">
        <v>10</v>
      </c>
    </row>
    <row r="96" ht="14.25" spans="1:8">
      <c r="A96" s="3" t="s">
        <v>9</v>
      </c>
      <c r="B96" s="3" t="str">
        <f>"19410010112"</f>
        <v>19410010112</v>
      </c>
      <c r="C96" s="3">
        <v>1</v>
      </c>
      <c r="D96" s="3">
        <v>12</v>
      </c>
      <c r="E96" s="4">
        <v>0</v>
      </c>
      <c r="F96" s="4">
        <v>0</v>
      </c>
      <c r="G96" s="4">
        <v>0</v>
      </c>
      <c r="H96" s="3" t="s">
        <v>11</v>
      </c>
    </row>
    <row r="97" ht="14.25" spans="1:8">
      <c r="A97" s="3" t="s">
        <v>9</v>
      </c>
      <c r="B97" s="3" t="str">
        <f>"19410010107"</f>
        <v>19410010107</v>
      </c>
      <c r="C97" s="3">
        <v>1</v>
      </c>
      <c r="D97" s="3">
        <v>7</v>
      </c>
      <c r="E97" s="4">
        <v>0</v>
      </c>
      <c r="F97" s="4">
        <v>0</v>
      </c>
      <c r="G97" s="4">
        <v>0</v>
      </c>
      <c r="H97" s="3" t="s">
        <v>11</v>
      </c>
    </row>
    <row r="98" ht="14.25" spans="1:8">
      <c r="A98" s="3" t="s">
        <v>9</v>
      </c>
      <c r="B98" s="3" t="str">
        <f>"19410010103"</f>
        <v>19410010103</v>
      </c>
      <c r="C98" s="3">
        <v>1</v>
      </c>
      <c r="D98" s="3">
        <v>3</v>
      </c>
      <c r="E98" s="4">
        <v>0</v>
      </c>
      <c r="F98" s="4">
        <v>0</v>
      </c>
      <c r="G98" s="4">
        <v>0</v>
      </c>
      <c r="H98" s="3" t="s">
        <v>11</v>
      </c>
    </row>
    <row r="99" ht="14.25" spans="1:8">
      <c r="A99" s="3" t="s">
        <v>9</v>
      </c>
      <c r="B99" s="3" t="str">
        <f>"19410010104"</f>
        <v>19410010104</v>
      </c>
      <c r="C99" s="3">
        <v>1</v>
      </c>
      <c r="D99" s="3">
        <v>4</v>
      </c>
      <c r="E99" s="4">
        <v>0</v>
      </c>
      <c r="F99" s="4">
        <v>0</v>
      </c>
      <c r="G99" s="4">
        <v>0</v>
      </c>
      <c r="H99" s="3" t="s">
        <v>11</v>
      </c>
    </row>
    <row r="100" ht="14.25" spans="1:8">
      <c r="A100" s="3" t="s">
        <v>9</v>
      </c>
      <c r="B100" s="3" t="str">
        <f>"19410010204"</f>
        <v>19410010204</v>
      </c>
      <c r="C100" s="3">
        <v>2</v>
      </c>
      <c r="D100" s="3">
        <v>4</v>
      </c>
      <c r="E100" s="4">
        <v>0</v>
      </c>
      <c r="F100" s="4">
        <v>0</v>
      </c>
      <c r="G100" s="4">
        <v>0</v>
      </c>
      <c r="H100" s="3" t="s">
        <v>11</v>
      </c>
    </row>
    <row r="101" ht="14.25" spans="1:8">
      <c r="A101" s="3" t="s">
        <v>9</v>
      </c>
      <c r="B101" s="3" t="str">
        <f>"19410010230"</f>
        <v>19410010230</v>
      </c>
      <c r="C101" s="3">
        <v>2</v>
      </c>
      <c r="D101" s="3">
        <v>30</v>
      </c>
      <c r="E101" s="4">
        <v>0</v>
      </c>
      <c r="F101" s="4">
        <v>0</v>
      </c>
      <c r="G101" s="4">
        <v>0</v>
      </c>
      <c r="H101" s="3" t="s">
        <v>11</v>
      </c>
    </row>
    <row r="102" ht="14.25" spans="1:8">
      <c r="A102" s="3" t="s">
        <v>9</v>
      </c>
      <c r="B102" s="3" t="str">
        <f>"19410010305"</f>
        <v>19410010305</v>
      </c>
      <c r="C102" s="3">
        <v>3</v>
      </c>
      <c r="D102" s="3">
        <v>5</v>
      </c>
      <c r="E102" s="4">
        <v>0</v>
      </c>
      <c r="F102" s="4">
        <v>0</v>
      </c>
      <c r="G102" s="4">
        <v>0</v>
      </c>
      <c r="H102" s="3" t="s">
        <v>11</v>
      </c>
    </row>
    <row r="103" ht="14.25" spans="1:8">
      <c r="A103" s="3" t="s">
        <v>9</v>
      </c>
      <c r="B103" s="3" t="str">
        <f>"19410010306"</f>
        <v>19410010306</v>
      </c>
      <c r="C103" s="3">
        <v>3</v>
      </c>
      <c r="D103" s="3">
        <v>6</v>
      </c>
      <c r="E103" s="4">
        <v>0</v>
      </c>
      <c r="F103" s="4">
        <v>0</v>
      </c>
      <c r="G103" s="4">
        <v>0</v>
      </c>
      <c r="H103" s="3" t="s">
        <v>11</v>
      </c>
    </row>
    <row r="104" ht="14.25" spans="1:8">
      <c r="A104" s="3" t="s">
        <v>9</v>
      </c>
      <c r="B104" s="3" t="str">
        <f>"19410010216"</f>
        <v>19410010216</v>
      </c>
      <c r="C104" s="3">
        <v>2</v>
      </c>
      <c r="D104" s="3">
        <v>16</v>
      </c>
      <c r="E104" s="4">
        <v>0</v>
      </c>
      <c r="F104" s="4">
        <v>0</v>
      </c>
      <c r="G104" s="4">
        <v>0</v>
      </c>
      <c r="H104" s="3" t="s">
        <v>11</v>
      </c>
    </row>
    <row r="105" ht="14.25" spans="1:8">
      <c r="A105" s="3" t="s">
        <v>9</v>
      </c>
      <c r="B105" s="3" t="str">
        <f>"19410010210"</f>
        <v>19410010210</v>
      </c>
      <c r="C105" s="3">
        <v>2</v>
      </c>
      <c r="D105" s="3">
        <v>10</v>
      </c>
      <c r="E105" s="4">
        <v>0</v>
      </c>
      <c r="F105" s="4">
        <v>0</v>
      </c>
      <c r="G105" s="4">
        <v>0</v>
      </c>
      <c r="H105" s="3" t="s">
        <v>11</v>
      </c>
    </row>
    <row r="106" ht="14.25" spans="1:8">
      <c r="A106" s="3" t="s">
        <v>9</v>
      </c>
      <c r="B106" s="3" t="str">
        <f>"19410010208"</f>
        <v>19410010208</v>
      </c>
      <c r="C106" s="3">
        <v>2</v>
      </c>
      <c r="D106" s="3">
        <v>8</v>
      </c>
      <c r="E106" s="4">
        <v>0</v>
      </c>
      <c r="F106" s="4">
        <v>0</v>
      </c>
      <c r="G106" s="4">
        <v>0</v>
      </c>
      <c r="H106" s="3" t="s">
        <v>11</v>
      </c>
    </row>
    <row r="107" ht="14.25" spans="1:8">
      <c r="A107" s="3" t="s">
        <v>9</v>
      </c>
      <c r="B107" s="3" t="str">
        <f>"19410010327"</f>
        <v>19410010327</v>
      </c>
      <c r="C107" s="3">
        <v>3</v>
      </c>
      <c r="D107" s="3">
        <v>27</v>
      </c>
      <c r="E107" s="4">
        <v>0</v>
      </c>
      <c r="F107" s="4">
        <v>0</v>
      </c>
      <c r="G107" s="4">
        <v>0</v>
      </c>
      <c r="H107" s="3" t="s">
        <v>11</v>
      </c>
    </row>
    <row r="108" ht="14.25" spans="1:8">
      <c r="A108" s="3" t="s">
        <v>9</v>
      </c>
      <c r="B108" s="3" t="str">
        <f>"19410010315"</f>
        <v>19410010315</v>
      </c>
      <c r="C108" s="3">
        <v>3</v>
      </c>
      <c r="D108" s="3">
        <v>15</v>
      </c>
      <c r="E108" s="4">
        <v>0</v>
      </c>
      <c r="F108" s="4">
        <v>0</v>
      </c>
      <c r="G108" s="4">
        <v>0</v>
      </c>
      <c r="H108" s="3" t="s">
        <v>11</v>
      </c>
    </row>
    <row r="109" ht="14.25" spans="1:8">
      <c r="A109" s="3" t="s">
        <v>9</v>
      </c>
      <c r="B109" s="3" t="str">
        <f>"19410010322"</f>
        <v>19410010322</v>
      </c>
      <c r="C109" s="3">
        <v>3</v>
      </c>
      <c r="D109" s="3">
        <v>22</v>
      </c>
      <c r="E109" s="4">
        <v>0</v>
      </c>
      <c r="F109" s="4">
        <v>0</v>
      </c>
      <c r="G109" s="4">
        <v>0</v>
      </c>
      <c r="H109" s="3" t="s">
        <v>11</v>
      </c>
    </row>
    <row r="110" ht="14.25" spans="1:8">
      <c r="A110" s="3" t="s">
        <v>9</v>
      </c>
      <c r="B110" s="3" t="str">
        <f>"19410010319"</f>
        <v>19410010319</v>
      </c>
      <c r="C110" s="3">
        <v>3</v>
      </c>
      <c r="D110" s="3">
        <v>19</v>
      </c>
      <c r="E110" s="4">
        <v>0</v>
      </c>
      <c r="F110" s="4">
        <v>0</v>
      </c>
      <c r="G110" s="4">
        <v>0</v>
      </c>
      <c r="H110" s="3" t="s">
        <v>11</v>
      </c>
    </row>
    <row r="111" ht="14.25" spans="1:8">
      <c r="A111" s="3" t="s">
        <v>9</v>
      </c>
      <c r="B111" s="3" t="str">
        <f>"19410010420"</f>
        <v>19410010420</v>
      </c>
      <c r="C111" s="3">
        <v>4</v>
      </c>
      <c r="D111" s="3">
        <v>20</v>
      </c>
      <c r="E111" s="4">
        <v>0</v>
      </c>
      <c r="F111" s="4">
        <v>0</v>
      </c>
      <c r="G111" s="4">
        <v>0</v>
      </c>
      <c r="H111" s="3" t="s">
        <v>11</v>
      </c>
    </row>
    <row r="112" ht="14.25" spans="1:8">
      <c r="A112" s="3" t="s">
        <v>9</v>
      </c>
      <c r="B112" s="3" t="str">
        <f>"19410010417"</f>
        <v>19410010417</v>
      </c>
      <c r="C112" s="3">
        <v>4</v>
      </c>
      <c r="D112" s="3">
        <v>17</v>
      </c>
      <c r="E112" s="4">
        <v>0</v>
      </c>
      <c r="F112" s="4">
        <v>0</v>
      </c>
      <c r="G112" s="4">
        <v>0</v>
      </c>
      <c r="H112" s="3" t="s">
        <v>11</v>
      </c>
    </row>
    <row r="113" ht="14.25" spans="1:8">
      <c r="A113" s="3" t="s">
        <v>9</v>
      </c>
      <c r="B113" s="3" t="str">
        <f>"19410010411"</f>
        <v>19410010411</v>
      </c>
      <c r="C113" s="3">
        <v>4</v>
      </c>
      <c r="D113" s="3">
        <v>11</v>
      </c>
      <c r="E113" s="4">
        <v>0</v>
      </c>
      <c r="F113" s="4">
        <v>0</v>
      </c>
      <c r="G113" s="4">
        <v>0</v>
      </c>
      <c r="H113" s="3" t="s">
        <v>11</v>
      </c>
    </row>
    <row r="114" ht="14.25" spans="1:8">
      <c r="A114" s="3" t="s">
        <v>9</v>
      </c>
      <c r="B114" s="3" t="str">
        <f>"19410010412"</f>
        <v>19410010412</v>
      </c>
      <c r="C114" s="3">
        <v>4</v>
      </c>
      <c r="D114" s="3">
        <v>12</v>
      </c>
      <c r="E114" s="4">
        <v>0</v>
      </c>
      <c r="F114" s="4">
        <v>0</v>
      </c>
      <c r="G114" s="4">
        <v>0</v>
      </c>
      <c r="H114" s="3" t="s">
        <v>11</v>
      </c>
    </row>
    <row r="115" ht="14.25" spans="1:8">
      <c r="A115" s="3" t="s">
        <v>9</v>
      </c>
      <c r="B115" s="3" t="str">
        <f>"19410010405"</f>
        <v>19410010405</v>
      </c>
      <c r="C115" s="3">
        <v>4</v>
      </c>
      <c r="D115" s="3">
        <v>5</v>
      </c>
      <c r="E115" s="4">
        <v>0</v>
      </c>
      <c r="F115" s="4">
        <v>0</v>
      </c>
      <c r="G115" s="4">
        <v>0</v>
      </c>
      <c r="H115" s="3" t="s">
        <v>11</v>
      </c>
    </row>
    <row r="116" ht="14.25" spans="1:8">
      <c r="A116" s="3" t="s">
        <v>9</v>
      </c>
      <c r="B116" s="3" t="str">
        <f>"19410010406"</f>
        <v>19410010406</v>
      </c>
      <c r="C116" s="3">
        <v>4</v>
      </c>
      <c r="D116" s="3">
        <v>6</v>
      </c>
      <c r="E116" s="4">
        <v>0</v>
      </c>
      <c r="F116" s="4">
        <v>0</v>
      </c>
      <c r="G116" s="4">
        <v>0</v>
      </c>
      <c r="H116" s="3" t="s">
        <v>11</v>
      </c>
    </row>
    <row r="117" ht="14.25" spans="1:8">
      <c r="A117" s="3" t="s">
        <v>9</v>
      </c>
      <c r="B117" s="3" t="str">
        <f>"19410010407"</f>
        <v>19410010407</v>
      </c>
      <c r="C117" s="3">
        <v>4</v>
      </c>
      <c r="D117" s="3">
        <v>7</v>
      </c>
      <c r="E117" s="4">
        <v>0</v>
      </c>
      <c r="F117" s="4">
        <v>0</v>
      </c>
      <c r="G117" s="4">
        <v>0</v>
      </c>
      <c r="H117" s="3" t="s">
        <v>11</v>
      </c>
    </row>
    <row r="118" ht="14.25" spans="1:8">
      <c r="A118" s="3" t="s">
        <v>12</v>
      </c>
      <c r="B118" s="3" t="str">
        <f>"19410020526"</f>
        <v>19410020526</v>
      </c>
      <c r="C118" s="3">
        <v>5</v>
      </c>
      <c r="D118" s="3">
        <v>26</v>
      </c>
      <c r="E118" s="4">
        <v>63</v>
      </c>
      <c r="F118" s="4">
        <v>14</v>
      </c>
      <c r="G118" s="4">
        <v>77</v>
      </c>
      <c r="H118" s="3" t="s">
        <v>10</v>
      </c>
    </row>
    <row r="119" ht="14.25" spans="1:8">
      <c r="A119" s="3" t="s">
        <v>12</v>
      </c>
      <c r="B119" s="3" t="str">
        <f>"19410020720"</f>
        <v>19410020720</v>
      </c>
      <c r="C119" s="3">
        <v>7</v>
      </c>
      <c r="D119" s="3">
        <v>20</v>
      </c>
      <c r="E119" s="4">
        <v>56</v>
      </c>
      <c r="F119" s="4">
        <v>11.7</v>
      </c>
      <c r="G119" s="4">
        <v>67.7</v>
      </c>
      <c r="H119" s="3" t="s">
        <v>10</v>
      </c>
    </row>
    <row r="120" ht="14.25" spans="1:8">
      <c r="A120" s="3" t="s">
        <v>12</v>
      </c>
      <c r="B120" s="3" t="str">
        <f>"19410020511"</f>
        <v>19410020511</v>
      </c>
      <c r="C120" s="3">
        <v>5</v>
      </c>
      <c r="D120" s="3">
        <v>11</v>
      </c>
      <c r="E120" s="4">
        <v>55</v>
      </c>
      <c r="F120" s="4">
        <v>12.4</v>
      </c>
      <c r="G120" s="4">
        <v>67.4</v>
      </c>
      <c r="H120" s="3" t="s">
        <v>10</v>
      </c>
    </row>
    <row r="121" ht="14.25" spans="1:8">
      <c r="A121" s="3" t="s">
        <v>12</v>
      </c>
      <c r="B121" s="3" t="str">
        <f>"19410020610"</f>
        <v>19410020610</v>
      </c>
      <c r="C121" s="3">
        <v>6</v>
      </c>
      <c r="D121" s="3">
        <v>10</v>
      </c>
      <c r="E121" s="4">
        <v>54</v>
      </c>
      <c r="F121" s="4">
        <v>12.7</v>
      </c>
      <c r="G121" s="4">
        <v>66.7</v>
      </c>
      <c r="H121" s="3" t="s">
        <v>10</v>
      </c>
    </row>
    <row r="122" ht="14.25" spans="1:8">
      <c r="A122" s="3" t="s">
        <v>12</v>
      </c>
      <c r="B122" s="3" t="str">
        <f>"19410020706"</f>
        <v>19410020706</v>
      </c>
      <c r="C122" s="3">
        <v>7</v>
      </c>
      <c r="D122" s="3">
        <v>6</v>
      </c>
      <c r="E122" s="4">
        <v>54</v>
      </c>
      <c r="F122" s="4">
        <v>12.7</v>
      </c>
      <c r="G122" s="4">
        <v>66.7</v>
      </c>
      <c r="H122" s="3" t="s">
        <v>10</v>
      </c>
    </row>
    <row r="123" ht="14.25" spans="1:8">
      <c r="A123" s="3" t="s">
        <v>12</v>
      </c>
      <c r="B123" s="3" t="str">
        <f>"19410020623"</f>
        <v>19410020623</v>
      </c>
      <c r="C123" s="3">
        <v>6</v>
      </c>
      <c r="D123" s="3">
        <v>23</v>
      </c>
      <c r="E123" s="4">
        <v>52</v>
      </c>
      <c r="F123" s="4">
        <v>13.7</v>
      </c>
      <c r="G123" s="4">
        <v>65.7</v>
      </c>
      <c r="H123" s="3" t="s">
        <v>10</v>
      </c>
    </row>
    <row r="124" ht="14.25" spans="1:8">
      <c r="A124" s="3" t="s">
        <v>12</v>
      </c>
      <c r="B124" s="3" t="str">
        <f>"19410020628"</f>
        <v>19410020628</v>
      </c>
      <c r="C124" s="3">
        <v>6</v>
      </c>
      <c r="D124" s="3">
        <v>28</v>
      </c>
      <c r="E124" s="4">
        <v>51</v>
      </c>
      <c r="F124" s="4">
        <v>14.3</v>
      </c>
      <c r="G124" s="4">
        <v>65.3</v>
      </c>
      <c r="H124" s="3" t="s">
        <v>10</v>
      </c>
    </row>
    <row r="125" ht="14.25" spans="1:8">
      <c r="A125" s="3" t="s">
        <v>12</v>
      </c>
      <c r="B125" s="3" t="str">
        <f>"19410020709"</f>
        <v>19410020709</v>
      </c>
      <c r="C125" s="3">
        <v>7</v>
      </c>
      <c r="D125" s="3">
        <v>9</v>
      </c>
      <c r="E125" s="4">
        <v>51</v>
      </c>
      <c r="F125" s="4">
        <v>14.3</v>
      </c>
      <c r="G125" s="4">
        <v>65.3</v>
      </c>
      <c r="H125" s="3" t="s">
        <v>10</v>
      </c>
    </row>
    <row r="126" ht="14.25" spans="1:8">
      <c r="A126" s="3" t="s">
        <v>12</v>
      </c>
      <c r="B126" s="3" t="str">
        <f>"19410020621"</f>
        <v>19410020621</v>
      </c>
      <c r="C126" s="3">
        <v>6</v>
      </c>
      <c r="D126" s="3">
        <v>21</v>
      </c>
      <c r="E126" s="4">
        <v>49</v>
      </c>
      <c r="F126" s="4">
        <v>15.6</v>
      </c>
      <c r="G126" s="4">
        <v>64.6</v>
      </c>
      <c r="H126" s="3" t="s">
        <v>10</v>
      </c>
    </row>
    <row r="127" ht="14.25" spans="1:8">
      <c r="A127" s="3" t="s">
        <v>12</v>
      </c>
      <c r="B127" s="3" t="str">
        <f>"19410020609"</f>
        <v>19410020609</v>
      </c>
      <c r="C127" s="3">
        <v>6</v>
      </c>
      <c r="D127" s="3">
        <v>9</v>
      </c>
      <c r="E127" s="4">
        <v>53</v>
      </c>
      <c r="F127" s="4">
        <v>11.4</v>
      </c>
      <c r="G127" s="4">
        <v>64.4</v>
      </c>
      <c r="H127" s="3" t="s">
        <v>10</v>
      </c>
    </row>
    <row r="128" ht="14.25" spans="1:8">
      <c r="A128" s="3" t="s">
        <v>12</v>
      </c>
      <c r="B128" s="3" t="str">
        <f>"19410020717"</f>
        <v>19410020717</v>
      </c>
      <c r="C128" s="3">
        <v>7</v>
      </c>
      <c r="D128" s="3">
        <v>17</v>
      </c>
      <c r="E128" s="4">
        <v>50</v>
      </c>
      <c r="F128" s="4">
        <v>11.8</v>
      </c>
      <c r="G128" s="4">
        <v>61.8</v>
      </c>
      <c r="H128" s="3" t="s">
        <v>10</v>
      </c>
    </row>
    <row r="129" ht="14.25" spans="1:8">
      <c r="A129" s="3" t="s">
        <v>12</v>
      </c>
      <c r="B129" s="3" t="str">
        <f>"19410020630"</f>
        <v>19410020630</v>
      </c>
      <c r="C129" s="3">
        <v>6</v>
      </c>
      <c r="D129" s="3">
        <v>30</v>
      </c>
      <c r="E129" s="4">
        <v>53</v>
      </c>
      <c r="F129" s="4">
        <v>8.7</v>
      </c>
      <c r="G129" s="4">
        <v>61.7</v>
      </c>
      <c r="H129" s="3" t="s">
        <v>10</v>
      </c>
    </row>
    <row r="130" ht="14.25" spans="1:8">
      <c r="A130" s="3" t="s">
        <v>12</v>
      </c>
      <c r="B130" s="3" t="str">
        <f>"19410020502"</f>
        <v>19410020502</v>
      </c>
      <c r="C130" s="3">
        <v>5</v>
      </c>
      <c r="D130" s="3">
        <v>2</v>
      </c>
      <c r="E130" s="4">
        <v>51</v>
      </c>
      <c r="F130" s="4">
        <v>10.1</v>
      </c>
      <c r="G130" s="4">
        <v>61.1</v>
      </c>
      <c r="H130" s="3" t="s">
        <v>10</v>
      </c>
    </row>
    <row r="131" ht="14.25" spans="1:8">
      <c r="A131" s="3" t="s">
        <v>12</v>
      </c>
      <c r="B131" s="3" t="str">
        <f>"19410020530"</f>
        <v>19410020530</v>
      </c>
      <c r="C131" s="3">
        <v>5</v>
      </c>
      <c r="D131" s="3">
        <v>30</v>
      </c>
      <c r="E131" s="4">
        <v>48</v>
      </c>
      <c r="F131" s="4">
        <v>12.6</v>
      </c>
      <c r="G131" s="4">
        <v>60.6</v>
      </c>
      <c r="H131" s="3" t="s">
        <v>10</v>
      </c>
    </row>
    <row r="132" ht="14.25" spans="1:8">
      <c r="A132" s="3" t="s">
        <v>12</v>
      </c>
      <c r="B132" s="3" t="str">
        <f>"19410020820"</f>
        <v>19410020820</v>
      </c>
      <c r="C132" s="3">
        <v>8</v>
      </c>
      <c r="D132" s="3">
        <v>20</v>
      </c>
      <c r="E132" s="4">
        <v>47</v>
      </c>
      <c r="F132" s="4">
        <v>13.6</v>
      </c>
      <c r="G132" s="4">
        <v>60.6</v>
      </c>
      <c r="H132" s="3" t="s">
        <v>10</v>
      </c>
    </row>
    <row r="133" ht="14.25" spans="1:8">
      <c r="A133" s="3" t="s">
        <v>12</v>
      </c>
      <c r="B133" s="3" t="str">
        <f>"19410020727"</f>
        <v>19410020727</v>
      </c>
      <c r="C133" s="3">
        <v>7</v>
      </c>
      <c r="D133" s="3">
        <v>27</v>
      </c>
      <c r="E133" s="4">
        <v>47</v>
      </c>
      <c r="F133" s="4">
        <v>13.3</v>
      </c>
      <c r="G133" s="4">
        <v>60.3</v>
      </c>
      <c r="H133" s="3" t="s">
        <v>10</v>
      </c>
    </row>
    <row r="134" ht="14.25" spans="1:8">
      <c r="A134" s="3" t="s">
        <v>12</v>
      </c>
      <c r="B134" s="3" t="str">
        <f>"19410020708"</f>
        <v>19410020708</v>
      </c>
      <c r="C134" s="3">
        <v>7</v>
      </c>
      <c r="D134" s="3">
        <v>8</v>
      </c>
      <c r="E134" s="4">
        <v>47</v>
      </c>
      <c r="F134" s="4">
        <v>12.6</v>
      </c>
      <c r="G134" s="4">
        <v>59.6</v>
      </c>
      <c r="H134" s="3" t="s">
        <v>10</v>
      </c>
    </row>
    <row r="135" ht="14.25" spans="1:8">
      <c r="A135" s="3" t="s">
        <v>12</v>
      </c>
      <c r="B135" s="3" t="str">
        <f>"19410020629"</f>
        <v>19410020629</v>
      </c>
      <c r="C135" s="3">
        <v>6</v>
      </c>
      <c r="D135" s="3">
        <v>29</v>
      </c>
      <c r="E135" s="4">
        <v>50</v>
      </c>
      <c r="F135" s="4">
        <v>8.9</v>
      </c>
      <c r="G135" s="4">
        <v>58.9</v>
      </c>
      <c r="H135" s="3" t="s">
        <v>10</v>
      </c>
    </row>
    <row r="136" ht="14.25" spans="1:8">
      <c r="A136" s="3" t="s">
        <v>12</v>
      </c>
      <c r="B136" s="3" t="str">
        <f>"19410020614"</f>
        <v>19410020614</v>
      </c>
      <c r="C136" s="3">
        <v>6</v>
      </c>
      <c r="D136" s="3">
        <v>14</v>
      </c>
      <c r="E136" s="4">
        <v>47</v>
      </c>
      <c r="F136" s="4">
        <v>11.6</v>
      </c>
      <c r="G136" s="4">
        <v>58.6</v>
      </c>
      <c r="H136" s="3" t="s">
        <v>10</v>
      </c>
    </row>
    <row r="137" ht="14.25" spans="1:8">
      <c r="A137" s="3" t="s">
        <v>12</v>
      </c>
      <c r="B137" s="3" t="str">
        <f>"19410020507"</f>
        <v>19410020507</v>
      </c>
      <c r="C137" s="3">
        <v>5</v>
      </c>
      <c r="D137" s="3">
        <v>7</v>
      </c>
      <c r="E137" s="4">
        <v>46</v>
      </c>
      <c r="F137" s="4">
        <v>12.2</v>
      </c>
      <c r="G137" s="4">
        <v>58.2</v>
      </c>
      <c r="H137" s="3" t="s">
        <v>10</v>
      </c>
    </row>
    <row r="138" ht="14.25" spans="1:8">
      <c r="A138" s="3" t="s">
        <v>12</v>
      </c>
      <c r="B138" s="3" t="str">
        <f>"19410020518"</f>
        <v>19410020518</v>
      </c>
      <c r="C138" s="3">
        <v>5</v>
      </c>
      <c r="D138" s="3">
        <v>18</v>
      </c>
      <c r="E138" s="4">
        <v>48</v>
      </c>
      <c r="F138" s="4">
        <v>9.7</v>
      </c>
      <c r="G138" s="4">
        <v>57.7</v>
      </c>
      <c r="H138" s="3" t="s">
        <v>10</v>
      </c>
    </row>
    <row r="139" ht="14.25" spans="1:8">
      <c r="A139" s="3" t="s">
        <v>12</v>
      </c>
      <c r="B139" s="3" t="str">
        <f>"19410020602"</f>
        <v>19410020602</v>
      </c>
      <c r="C139" s="3">
        <v>6</v>
      </c>
      <c r="D139" s="3">
        <v>2</v>
      </c>
      <c r="E139" s="4">
        <v>46</v>
      </c>
      <c r="F139" s="4">
        <v>11.7</v>
      </c>
      <c r="G139" s="4">
        <v>57.7</v>
      </c>
      <c r="H139" s="3" t="s">
        <v>10</v>
      </c>
    </row>
    <row r="140" ht="14.25" spans="1:8">
      <c r="A140" s="3" t="s">
        <v>12</v>
      </c>
      <c r="B140" s="3" t="str">
        <f>"19410020726"</f>
        <v>19410020726</v>
      </c>
      <c r="C140" s="3">
        <v>7</v>
      </c>
      <c r="D140" s="3">
        <v>26</v>
      </c>
      <c r="E140" s="4">
        <v>46</v>
      </c>
      <c r="F140" s="4">
        <v>11.5</v>
      </c>
      <c r="G140" s="4">
        <v>57.5</v>
      </c>
      <c r="H140" s="3" t="s">
        <v>10</v>
      </c>
    </row>
    <row r="141" ht="14.25" spans="1:8">
      <c r="A141" s="3" t="s">
        <v>12</v>
      </c>
      <c r="B141" s="3" t="str">
        <f>"19410020809"</f>
        <v>19410020809</v>
      </c>
      <c r="C141" s="3">
        <v>8</v>
      </c>
      <c r="D141" s="3">
        <v>9</v>
      </c>
      <c r="E141" s="4">
        <v>49</v>
      </c>
      <c r="F141" s="4">
        <v>7.9</v>
      </c>
      <c r="G141" s="4">
        <v>56.9</v>
      </c>
      <c r="H141" s="3" t="s">
        <v>10</v>
      </c>
    </row>
    <row r="142" ht="14.25" spans="1:8">
      <c r="A142" s="3" t="s">
        <v>12</v>
      </c>
      <c r="B142" s="3" t="str">
        <f>"19410020821"</f>
        <v>19410020821</v>
      </c>
      <c r="C142" s="3">
        <v>8</v>
      </c>
      <c r="D142" s="3">
        <v>21</v>
      </c>
      <c r="E142" s="4">
        <v>44</v>
      </c>
      <c r="F142" s="4">
        <v>12.5</v>
      </c>
      <c r="G142" s="4">
        <v>56.5</v>
      </c>
      <c r="H142" s="3" t="s">
        <v>10</v>
      </c>
    </row>
    <row r="143" ht="14.25" spans="1:8">
      <c r="A143" s="3" t="s">
        <v>12</v>
      </c>
      <c r="B143" s="3" t="str">
        <f>"19410020716"</f>
        <v>19410020716</v>
      </c>
      <c r="C143" s="3">
        <v>7</v>
      </c>
      <c r="D143" s="3">
        <v>16</v>
      </c>
      <c r="E143" s="4">
        <v>45</v>
      </c>
      <c r="F143" s="4">
        <v>10.8</v>
      </c>
      <c r="G143" s="4">
        <v>55.8</v>
      </c>
      <c r="H143" s="3" t="s">
        <v>10</v>
      </c>
    </row>
    <row r="144" ht="14.25" spans="1:8">
      <c r="A144" s="3" t="s">
        <v>12</v>
      </c>
      <c r="B144" s="3" t="str">
        <f>"19410020519"</f>
        <v>19410020519</v>
      </c>
      <c r="C144" s="3">
        <v>5</v>
      </c>
      <c r="D144" s="3">
        <v>19</v>
      </c>
      <c r="E144" s="4">
        <v>44</v>
      </c>
      <c r="F144" s="4">
        <v>11.4</v>
      </c>
      <c r="G144" s="4">
        <v>55.4</v>
      </c>
      <c r="H144" s="3" t="s">
        <v>10</v>
      </c>
    </row>
    <row r="145" ht="14.25" spans="1:8">
      <c r="A145" s="3" t="s">
        <v>12</v>
      </c>
      <c r="B145" s="3" t="str">
        <f>"19410020515"</f>
        <v>19410020515</v>
      </c>
      <c r="C145" s="3">
        <v>5</v>
      </c>
      <c r="D145" s="3">
        <v>15</v>
      </c>
      <c r="E145" s="4">
        <v>44</v>
      </c>
      <c r="F145" s="4">
        <v>10.8</v>
      </c>
      <c r="G145" s="4">
        <v>54.8</v>
      </c>
      <c r="H145" s="3" t="s">
        <v>10</v>
      </c>
    </row>
    <row r="146" ht="14.25" spans="1:8">
      <c r="A146" s="3" t="s">
        <v>12</v>
      </c>
      <c r="B146" s="3" t="str">
        <f>"19410020608"</f>
        <v>19410020608</v>
      </c>
      <c r="C146" s="3">
        <v>6</v>
      </c>
      <c r="D146" s="3">
        <v>8</v>
      </c>
      <c r="E146" s="4">
        <v>41</v>
      </c>
      <c r="F146" s="4">
        <v>12.9</v>
      </c>
      <c r="G146" s="4">
        <v>53.9</v>
      </c>
      <c r="H146" s="3" t="s">
        <v>10</v>
      </c>
    </row>
    <row r="147" ht="14.25" spans="1:8">
      <c r="A147" s="3" t="s">
        <v>12</v>
      </c>
      <c r="B147" s="3" t="str">
        <f>"19410020615"</f>
        <v>19410020615</v>
      </c>
      <c r="C147" s="3">
        <v>6</v>
      </c>
      <c r="D147" s="3">
        <v>15</v>
      </c>
      <c r="E147" s="4">
        <v>42</v>
      </c>
      <c r="F147" s="4">
        <v>11.4</v>
      </c>
      <c r="G147" s="4">
        <v>53.4</v>
      </c>
      <c r="H147" s="3" t="s">
        <v>10</v>
      </c>
    </row>
    <row r="148" ht="14.25" spans="1:8">
      <c r="A148" s="3" t="s">
        <v>12</v>
      </c>
      <c r="B148" s="3" t="str">
        <f>"19410020713"</f>
        <v>19410020713</v>
      </c>
      <c r="C148" s="3">
        <v>7</v>
      </c>
      <c r="D148" s="3">
        <v>13</v>
      </c>
      <c r="E148" s="4">
        <v>41</v>
      </c>
      <c r="F148" s="4">
        <v>12.2</v>
      </c>
      <c r="G148" s="4">
        <v>53.2</v>
      </c>
      <c r="H148" s="3" t="s">
        <v>10</v>
      </c>
    </row>
    <row r="149" ht="14.25" spans="1:8">
      <c r="A149" s="3" t="s">
        <v>12</v>
      </c>
      <c r="B149" s="3" t="str">
        <f>"19410020525"</f>
        <v>19410020525</v>
      </c>
      <c r="C149" s="3">
        <v>5</v>
      </c>
      <c r="D149" s="3">
        <v>25</v>
      </c>
      <c r="E149" s="4">
        <v>40</v>
      </c>
      <c r="F149" s="4">
        <v>13</v>
      </c>
      <c r="G149" s="4">
        <v>53</v>
      </c>
      <c r="H149" s="3" t="s">
        <v>10</v>
      </c>
    </row>
    <row r="150" ht="14.25" spans="1:8">
      <c r="A150" s="3" t="s">
        <v>12</v>
      </c>
      <c r="B150" s="3" t="str">
        <f>"19410020724"</f>
        <v>19410020724</v>
      </c>
      <c r="C150" s="3">
        <v>7</v>
      </c>
      <c r="D150" s="3">
        <v>24</v>
      </c>
      <c r="E150" s="4">
        <v>40</v>
      </c>
      <c r="F150" s="4">
        <v>11.3</v>
      </c>
      <c r="G150" s="4">
        <v>51.3</v>
      </c>
      <c r="H150" s="3" t="s">
        <v>10</v>
      </c>
    </row>
    <row r="151" ht="14.25" spans="1:8">
      <c r="A151" s="3" t="s">
        <v>12</v>
      </c>
      <c r="B151" s="3" t="str">
        <f>"19410020613"</f>
        <v>19410020613</v>
      </c>
      <c r="C151" s="3">
        <v>6</v>
      </c>
      <c r="D151" s="3">
        <v>13</v>
      </c>
      <c r="E151" s="4">
        <v>42</v>
      </c>
      <c r="F151" s="4">
        <v>9.3</v>
      </c>
      <c r="G151" s="4">
        <v>51.3</v>
      </c>
      <c r="H151" s="3" t="s">
        <v>10</v>
      </c>
    </row>
    <row r="152" ht="14.25" spans="1:8">
      <c r="A152" s="3" t="s">
        <v>12</v>
      </c>
      <c r="B152" s="3" t="str">
        <f>"19410020701"</f>
        <v>19410020701</v>
      </c>
      <c r="C152" s="3">
        <v>7</v>
      </c>
      <c r="D152" s="3">
        <v>1</v>
      </c>
      <c r="E152" s="4">
        <v>39</v>
      </c>
      <c r="F152" s="4">
        <v>12.3</v>
      </c>
      <c r="G152" s="4">
        <v>51.3</v>
      </c>
      <c r="H152" s="3" t="s">
        <v>10</v>
      </c>
    </row>
    <row r="153" ht="14.25" spans="1:8">
      <c r="A153" s="3" t="s">
        <v>12</v>
      </c>
      <c r="B153" s="3" t="str">
        <f>"19410020719"</f>
        <v>19410020719</v>
      </c>
      <c r="C153" s="3">
        <v>7</v>
      </c>
      <c r="D153" s="3">
        <v>19</v>
      </c>
      <c r="E153" s="4">
        <v>37</v>
      </c>
      <c r="F153" s="4">
        <v>13.8</v>
      </c>
      <c r="G153" s="4">
        <v>50.8</v>
      </c>
      <c r="H153" s="3" t="s">
        <v>10</v>
      </c>
    </row>
    <row r="154" ht="14.25" spans="1:8">
      <c r="A154" s="3" t="s">
        <v>12</v>
      </c>
      <c r="B154" s="3" t="str">
        <f>"19410020815"</f>
        <v>19410020815</v>
      </c>
      <c r="C154" s="3">
        <v>8</v>
      </c>
      <c r="D154" s="3">
        <v>15</v>
      </c>
      <c r="E154" s="4">
        <v>39</v>
      </c>
      <c r="F154" s="4">
        <v>11.7</v>
      </c>
      <c r="G154" s="4">
        <v>50.7</v>
      </c>
      <c r="H154" s="3" t="s">
        <v>10</v>
      </c>
    </row>
    <row r="155" ht="14.25" spans="1:8">
      <c r="A155" s="3" t="s">
        <v>12</v>
      </c>
      <c r="B155" s="3" t="str">
        <f>"19410020714"</f>
        <v>19410020714</v>
      </c>
      <c r="C155" s="3">
        <v>7</v>
      </c>
      <c r="D155" s="3">
        <v>14</v>
      </c>
      <c r="E155" s="4">
        <v>40</v>
      </c>
      <c r="F155" s="4">
        <v>10.6</v>
      </c>
      <c r="G155" s="4">
        <v>50.6</v>
      </c>
      <c r="H155" s="3" t="s">
        <v>10</v>
      </c>
    </row>
    <row r="156" ht="14.25" spans="1:8">
      <c r="A156" s="3" t="s">
        <v>12</v>
      </c>
      <c r="B156" s="3" t="str">
        <f>"19410020611"</f>
        <v>19410020611</v>
      </c>
      <c r="C156" s="3">
        <v>6</v>
      </c>
      <c r="D156" s="3">
        <v>11</v>
      </c>
      <c r="E156" s="4">
        <v>42</v>
      </c>
      <c r="F156" s="4">
        <v>8.1</v>
      </c>
      <c r="G156" s="4">
        <v>50.1</v>
      </c>
      <c r="H156" s="3" t="s">
        <v>10</v>
      </c>
    </row>
    <row r="157" ht="14.25" spans="1:8">
      <c r="A157" s="3" t="s">
        <v>12</v>
      </c>
      <c r="B157" s="3" t="str">
        <f>"19410020514"</f>
        <v>19410020514</v>
      </c>
      <c r="C157" s="3">
        <v>5</v>
      </c>
      <c r="D157" s="3">
        <v>14</v>
      </c>
      <c r="E157" s="4">
        <v>40</v>
      </c>
      <c r="F157" s="4">
        <v>10</v>
      </c>
      <c r="G157" s="4">
        <v>50</v>
      </c>
      <c r="H157" s="3" t="s">
        <v>10</v>
      </c>
    </row>
    <row r="158" ht="14.25" spans="1:8">
      <c r="A158" s="3" t="s">
        <v>12</v>
      </c>
      <c r="B158" s="3" t="str">
        <f>"19410020825"</f>
        <v>19410020825</v>
      </c>
      <c r="C158" s="3">
        <v>8</v>
      </c>
      <c r="D158" s="3">
        <v>25</v>
      </c>
      <c r="E158" s="4">
        <v>39</v>
      </c>
      <c r="F158" s="4">
        <v>10.8</v>
      </c>
      <c r="G158" s="4">
        <v>49.8</v>
      </c>
      <c r="H158" s="3" t="s">
        <v>10</v>
      </c>
    </row>
    <row r="159" ht="14.25" spans="1:8">
      <c r="A159" s="3" t="s">
        <v>12</v>
      </c>
      <c r="B159" s="3" t="str">
        <f>"19410020806"</f>
        <v>19410020806</v>
      </c>
      <c r="C159" s="3">
        <v>8</v>
      </c>
      <c r="D159" s="3">
        <v>6</v>
      </c>
      <c r="E159" s="4">
        <v>39</v>
      </c>
      <c r="F159" s="4">
        <v>9.3</v>
      </c>
      <c r="G159" s="4">
        <v>48.3</v>
      </c>
      <c r="H159" s="3" t="s">
        <v>10</v>
      </c>
    </row>
    <row r="160" ht="14.25" spans="1:8">
      <c r="A160" s="3" t="s">
        <v>12</v>
      </c>
      <c r="B160" s="3" t="str">
        <f>"19410020503"</f>
        <v>19410020503</v>
      </c>
      <c r="C160" s="3">
        <v>5</v>
      </c>
      <c r="D160" s="3">
        <v>3</v>
      </c>
      <c r="E160" s="4">
        <v>40</v>
      </c>
      <c r="F160" s="4">
        <v>7.7</v>
      </c>
      <c r="G160" s="4">
        <v>47.7</v>
      </c>
      <c r="H160" s="3" t="s">
        <v>10</v>
      </c>
    </row>
    <row r="161" ht="14.25" spans="1:8">
      <c r="A161" s="3" t="s">
        <v>12</v>
      </c>
      <c r="B161" s="3" t="str">
        <f>"19410020810"</f>
        <v>19410020810</v>
      </c>
      <c r="C161" s="3">
        <v>8</v>
      </c>
      <c r="D161" s="3">
        <v>10</v>
      </c>
      <c r="E161" s="4">
        <v>37</v>
      </c>
      <c r="F161" s="4">
        <v>10.6</v>
      </c>
      <c r="G161" s="4">
        <v>47.6</v>
      </c>
      <c r="H161" s="3" t="s">
        <v>10</v>
      </c>
    </row>
    <row r="162" ht="14.25" spans="1:8">
      <c r="A162" s="3" t="s">
        <v>12</v>
      </c>
      <c r="B162" s="3" t="str">
        <f>"19410020508"</f>
        <v>19410020508</v>
      </c>
      <c r="C162" s="3">
        <v>5</v>
      </c>
      <c r="D162" s="3">
        <v>8</v>
      </c>
      <c r="E162" s="4">
        <v>36</v>
      </c>
      <c r="F162" s="4">
        <v>11</v>
      </c>
      <c r="G162" s="4">
        <v>47</v>
      </c>
      <c r="H162" s="3" t="s">
        <v>10</v>
      </c>
    </row>
    <row r="163" ht="14.25" spans="1:8">
      <c r="A163" s="3" t="s">
        <v>12</v>
      </c>
      <c r="B163" s="3" t="str">
        <f>"19410020819"</f>
        <v>19410020819</v>
      </c>
      <c r="C163" s="3">
        <v>8</v>
      </c>
      <c r="D163" s="3">
        <v>19</v>
      </c>
      <c r="E163" s="4">
        <v>37</v>
      </c>
      <c r="F163" s="4">
        <v>9.7</v>
      </c>
      <c r="G163" s="4">
        <v>46.7</v>
      </c>
      <c r="H163" s="3" t="s">
        <v>10</v>
      </c>
    </row>
    <row r="164" ht="14.25" spans="1:8">
      <c r="A164" s="3" t="s">
        <v>12</v>
      </c>
      <c r="B164" s="3" t="str">
        <f>"19410020605"</f>
        <v>19410020605</v>
      </c>
      <c r="C164" s="3">
        <v>6</v>
      </c>
      <c r="D164" s="3">
        <v>5</v>
      </c>
      <c r="E164" s="4">
        <v>39</v>
      </c>
      <c r="F164" s="4">
        <v>7.3</v>
      </c>
      <c r="G164" s="4">
        <v>46.3</v>
      </c>
      <c r="H164" s="3" t="s">
        <v>10</v>
      </c>
    </row>
    <row r="165" ht="14.25" spans="1:8">
      <c r="A165" s="3" t="s">
        <v>12</v>
      </c>
      <c r="B165" s="3" t="str">
        <f>"19410020522"</f>
        <v>19410020522</v>
      </c>
      <c r="C165" s="3">
        <v>5</v>
      </c>
      <c r="D165" s="3">
        <v>22</v>
      </c>
      <c r="E165" s="4">
        <v>35</v>
      </c>
      <c r="F165" s="4">
        <v>11.2</v>
      </c>
      <c r="G165" s="4">
        <v>46.2</v>
      </c>
      <c r="H165" s="3" t="s">
        <v>10</v>
      </c>
    </row>
    <row r="166" ht="14.25" spans="1:8">
      <c r="A166" s="3" t="s">
        <v>12</v>
      </c>
      <c r="B166" s="3" t="str">
        <f>"19410020712"</f>
        <v>19410020712</v>
      </c>
      <c r="C166" s="3">
        <v>7</v>
      </c>
      <c r="D166" s="3">
        <v>12</v>
      </c>
      <c r="E166" s="4">
        <v>34</v>
      </c>
      <c r="F166" s="4">
        <v>11.3</v>
      </c>
      <c r="G166" s="4">
        <v>45.3</v>
      </c>
      <c r="H166" s="3" t="s">
        <v>10</v>
      </c>
    </row>
    <row r="167" ht="14.25" spans="1:8">
      <c r="A167" s="3" t="s">
        <v>12</v>
      </c>
      <c r="B167" s="3" t="str">
        <f>"19410020728"</f>
        <v>19410020728</v>
      </c>
      <c r="C167" s="3">
        <v>7</v>
      </c>
      <c r="D167" s="3">
        <v>28</v>
      </c>
      <c r="E167" s="4">
        <v>35</v>
      </c>
      <c r="F167" s="4">
        <v>10.2</v>
      </c>
      <c r="G167" s="4">
        <v>45.2</v>
      </c>
      <c r="H167" s="3" t="s">
        <v>10</v>
      </c>
    </row>
    <row r="168" ht="14.25" spans="1:8">
      <c r="A168" s="3" t="s">
        <v>12</v>
      </c>
      <c r="B168" s="3" t="str">
        <f>"19410020826"</f>
        <v>19410020826</v>
      </c>
      <c r="C168" s="3">
        <v>8</v>
      </c>
      <c r="D168" s="3">
        <v>26</v>
      </c>
      <c r="E168" s="4">
        <v>36</v>
      </c>
      <c r="F168" s="4">
        <v>9.2</v>
      </c>
      <c r="G168" s="4">
        <v>45.2</v>
      </c>
      <c r="H168" s="3" t="s">
        <v>10</v>
      </c>
    </row>
    <row r="169" ht="14.25" spans="1:8">
      <c r="A169" s="3" t="s">
        <v>12</v>
      </c>
      <c r="B169" s="3" t="str">
        <f>"19410020715"</f>
        <v>19410020715</v>
      </c>
      <c r="C169" s="3">
        <v>7</v>
      </c>
      <c r="D169" s="3">
        <v>15</v>
      </c>
      <c r="E169" s="4">
        <v>34</v>
      </c>
      <c r="F169" s="4">
        <v>10.9</v>
      </c>
      <c r="G169" s="4">
        <v>44.9</v>
      </c>
      <c r="H169" s="3" t="s">
        <v>10</v>
      </c>
    </row>
    <row r="170" ht="14.25" spans="1:8">
      <c r="A170" s="3" t="s">
        <v>12</v>
      </c>
      <c r="B170" s="3" t="str">
        <f>"19410020812"</f>
        <v>19410020812</v>
      </c>
      <c r="C170" s="3">
        <v>8</v>
      </c>
      <c r="D170" s="3">
        <v>12</v>
      </c>
      <c r="E170" s="4">
        <v>33</v>
      </c>
      <c r="F170" s="4">
        <v>11.8</v>
      </c>
      <c r="G170" s="4">
        <v>44.8</v>
      </c>
      <c r="H170" s="3" t="s">
        <v>10</v>
      </c>
    </row>
    <row r="171" ht="14.25" spans="1:8">
      <c r="A171" s="3" t="s">
        <v>12</v>
      </c>
      <c r="B171" s="3" t="str">
        <f>"19410020707"</f>
        <v>19410020707</v>
      </c>
      <c r="C171" s="3">
        <v>7</v>
      </c>
      <c r="D171" s="3">
        <v>7</v>
      </c>
      <c r="E171" s="4">
        <v>35</v>
      </c>
      <c r="F171" s="4">
        <v>8.9</v>
      </c>
      <c r="G171" s="4">
        <v>43.9</v>
      </c>
      <c r="H171" s="3" t="s">
        <v>10</v>
      </c>
    </row>
    <row r="172" ht="14.25" spans="1:8">
      <c r="A172" s="3" t="s">
        <v>12</v>
      </c>
      <c r="B172" s="3" t="str">
        <f>"19410020617"</f>
        <v>19410020617</v>
      </c>
      <c r="C172" s="3">
        <v>6</v>
      </c>
      <c r="D172" s="3">
        <v>17</v>
      </c>
      <c r="E172" s="4">
        <v>36</v>
      </c>
      <c r="F172" s="4">
        <v>7.7</v>
      </c>
      <c r="G172" s="4">
        <v>43.7</v>
      </c>
      <c r="H172" s="3" t="s">
        <v>10</v>
      </c>
    </row>
    <row r="173" ht="14.25" spans="1:8">
      <c r="A173" s="3" t="s">
        <v>12</v>
      </c>
      <c r="B173" s="3" t="str">
        <f>"19410020612"</f>
        <v>19410020612</v>
      </c>
      <c r="C173" s="3">
        <v>6</v>
      </c>
      <c r="D173" s="3">
        <v>12</v>
      </c>
      <c r="E173" s="4">
        <v>34</v>
      </c>
      <c r="F173" s="4">
        <v>9.6</v>
      </c>
      <c r="G173" s="4">
        <v>43.6</v>
      </c>
      <c r="H173" s="3" t="s">
        <v>10</v>
      </c>
    </row>
    <row r="174" ht="14.25" spans="1:8">
      <c r="A174" s="3" t="s">
        <v>12</v>
      </c>
      <c r="B174" s="3" t="str">
        <f>"19410020513"</f>
        <v>19410020513</v>
      </c>
      <c r="C174" s="3">
        <v>5</v>
      </c>
      <c r="D174" s="3">
        <v>13</v>
      </c>
      <c r="E174" s="4">
        <v>36</v>
      </c>
      <c r="F174" s="4">
        <v>7.6</v>
      </c>
      <c r="G174" s="4">
        <v>43.6</v>
      </c>
      <c r="H174" s="3" t="s">
        <v>10</v>
      </c>
    </row>
    <row r="175" ht="14.25" spans="1:8">
      <c r="A175" s="3" t="s">
        <v>12</v>
      </c>
      <c r="B175" s="3" t="str">
        <f>"19410020528"</f>
        <v>19410020528</v>
      </c>
      <c r="C175" s="3">
        <v>5</v>
      </c>
      <c r="D175" s="3">
        <v>28</v>
      </c>
      <c r="E175" s="4">
        <v>33</v>
      </c>
      <c r="F175" s="4">
        <v>10.5</v>
      </c>
      <c r="G175" s="4">
        <v>43.5</v>
      </c>
      <c r="H175" s="3" t="s">
        <v>10</v>
      </c>
    </row>
    <row r="176" ht="14.25" spans="1:8">
      <c r="A176" s="3" t="s">
        <v>12</v>
      </c>
      <c r="B176" s="3" t="str">
        <f>"19410020603"</f>
        <v>19410020603</v>
      </c>
      <c r="C176" s="3">
        <v>6</v>
      </c>
      <c r="D176" s="3">
        <v>3</v>
      </c>
      <c r="E176" s="4">
        <v>35</v>
      </c>
      <c r="F176" s="4">
        <v>8.2</v>
      </c>
      <c r="G176" s="4">
        <v>43.2</v>
      </c>
      <c r="H176" s="3" t="s">
        <v>10</v>
      </c>
    </row>
    <row r="177" ht="14.25" spans="1:8">
      <c r="A177" s="3" t="s">
        <v>12</v>
      </c>
      <c r="B177" s="3" t="str">
        <f>"19410020604"</f>
        <v>19410020604</v>
      </c>
      <c r="C177" s="3">
        <v>6</v>
      </c>
      <c r="D177" s="3">
        <v>4</v>
      </c>
      <c r="E177" s="4">
        <v>35</v>
      </c>
      <c r="F177" s="4">
        <v>7.9</v>
      </c>
      <c r="G177" s="4">
        <v>42.9</v>
      </c>
      <c r="H177" s="3" t="s">
        <v>10</v>
      </c>
    </row>
    <row r="178" ht="14.25" spans="1:8">
      <c r="A178" s="3" t="s">
        <v>12</v>
      </c>
      <c r="B178" s="3" t="str">
        <f>"19410020704"</f>
        <v>19410020704</v>
      </c>
      <c r="C178" s="3">
        <v>7</v>
      </c>
      <c r="D178" s="3">
        <v>4</v>
      </c>
      <c r="E178" s="4">
        <v>35</v>
      </c>
      <c r="F178" s="4">
        <v>7.7</v>
      </c>
      <c r="G178" s="4">
        <v>42.7</v>
      </c>
      <c r="H178" s="3" t="s">
        <v>10</v>
      </c>
    </row>
    <row r="179" ht="14.25" spans="1:8">
      <c r="A179" s="3" t="s">
        <v>12</v>
      </c>
      <c r="B179" s="3" t="str">
        <f>"19410020804"</f>
        <v>19410020804</v>
      </c>
      <c r="C179" s="3">
        <v>8</v>
      </c>
      <c r="D179" s="3">
        <v>4</v>
      </c>
      <c r="E179" s="4">
        <v>31</v>
      </c>
      <c r="F179" s="4">
        <v>11.2</v>
      </c>
      <c r="G179" s="4">
        <v>42.2</v>
      </c>
      <c r="H179" s="3" t="s">
        <v>10</v>
      </c>
    </row>
    <row r="180" ht="14.25" spans="1:8">
      <c r="A180" s="3" t="s">
        <v>12</v>
      </c>
      <c r="B180" s="3" t="str">
        <f>"19410020816"</f>
        <v>19410020816</v>
      </c>
      <c r="C180" s="3">
        <v>8</v>
      </c>
      <c r="D180" s="3">
        <v>16</v>
      </c>
      <c r="E180" s="4">
        <v>36</v>
      </c>
      <c r="F180" s="4">
        <v>6.1</v>
      </c>
      <c r="G180" s="4">
        <v>42.1</v>
      </c>
      <c r="H180" s="3" t="s">
        <v>10</v>
      </c>
    </row>
    <row r="181" ht="14.25" spans="1:8">
      <c r="A181" s="3" t="s">
        <v>12</v>
      </c>
      <c r="B181" s="3" t="str">
        <f>"19410020509"</f>
        <v>19410020509</v>
      </c>
      <c r="C181" s="3">
        <v>5</v>
      </c>
      <c r="D181" s="3">
        <v>9</v>
      </c>
      <c r="E181" s="4">
        <v>34</v>
      </c>
      <c r="F181" s="4">
        <v>8.1</v>
      </c>
      <c r="G181" s="4">
        <v>42.1</v>
      </c>
      <c r="H181" s="3" t="s">
        <v>10</v>
      </c>
    </row>
    <row r="182" ht="14.25" spans="1:8">
      <c r="A182" s="3" t="s">
        <v>12</v>
      </c>
      <c r="B182" s="3" t="str">
        <f>"19410020622"</f>
        <v>19410020622</v>
      </c>
      <c r="C182" s="3">
        <v>6</v>
      </c>
      <c r="D182" s="3">
        <v>22</v>
      </c>
      <c r="E182" s="4">
        <v>31</v>
      </c>
      <c r="F182" s="4">
        <v>11</v>
      </c>
      <c r="G182" s="4">
        <v>42</v>
      </c>
      <c r="H182" s="3" t="s">
        <v>10</v>
      </c>
    </row>
    <row r="183" ht="14.25" spans="1:8">
      <c r="A183" s="3" t="s">
        <v>12</v>
      </c>
      <c r="B183" s="3" t="str">
        <f>"19410020512"</f>
        <v>19410020512</v>
      </c>
      <c r="C183" s="3">
        <v>5</v>
      </c>
      <c r="D183" s="3">
        <v>12</v>
      </c>
      <c r="E183" s="4">
        <v>33</v>
      </c>
      <c r="F183" s="4">
        <v>8.4</v>
      </c>
      <c r="G183" s="4">
        <v>41.4</v>
      </c>
      <c r="H183" s="3" t="s">
        <v>10</v>
      </c>
    </row>
    <row r="184" ht="14.25" spans="1:8">
      <c r="A184" s="3" t="s">
        <v>12</v>
      </c>
      <c r="B184" s="3" t="str">
        <f>"19410020620"</f>
        <v>19410020620</v>
      </c>
      <c r="C184" s="3">
        <v>6</v>
      </c>
      <c r="D184" s="3">
        <v>20</v>
      </c>
      <c r="E184" s="4">
        <v>33</v>
      </c>
      <c r="F184" s="4">
        <v>7.5</v>
      </c>
      <c r="G184" s="4">
        <v>40.5</v>
      </c>
      <c r="H184" s="3" t="s">
        <v>10</v>
      </c>
    </row>
    <row r="185" ht="14.25" spans="1:8">
      <c r="A185" s="3" t="s">
        <v>12</v>
      </c>
      <c r="B185" s="3" t="str">
        <f>"19410020702"</f>
        <v>19410020702</v>
      </c>
      <c r="C185" s="3">
        <v>7</v>
      </c>
      <c r="D185" s="3">
        <v>2</v>
      </c>
      <c r="E185" s="4">
        <v>31</v>
      </c>
      <c r="F185" s="4">
        <v>9.1</v>
      </c>
      <c r="G185" s="4">
        <v>40.1</v>
      </c>
      <c r="H185" s="3" t="s">
        <v>10</v>
      </c>
    </row>
    <row r="186" ht="14.25" spans="1:8">
      <c r="A186" s="3" t="s">
        <v>12</v>
      </c>
      <c r="B186" s="3" t="str">
        <f>"19410020725"</f>
        <v>19410020725</v>
      </c>
      <c r="C186" s="3">
        <v>7</v>
      </c>
      <c r="D186" s="3">
        <v>25</v>
      </c>
      <c r="E186" s="4">
        <v>33</v>
      </c>
      <c r="F186" s="4">
        <v>6.1</v>
      </c>
      <c r="G186" s="4">
        <v>39.1</v>
      </c>
      <c r="H186" s="3" t="s">
        <v>10</v>
      </c>
    </row>
    <row r="187" ht="14.25" spans="1:8">
      <c r="A187" s="3" t="s">
        <v>12</v>
      </c>
      <c r="B187" s="3" t="str">
        <f>"19410020802"</f>
        <v>19410020802</v>
      </c>
      <c r="C187" s="3">
        <v>8</v>
      </c>
      <c r="D187" s="3">
        <v>2</v>
      </c>
      <c r="E187" s="4">
        <v>28</v>
      </c>
      <c r="F187" s="4">
        <v>11</v>
      </c>
      <c r="G187" s="4">
        <v>39</v>
      </c>
      <c r="H187" s="3" t="s">
        <v>10</v>
      </c>
    </row>
    <row r="188" ht="14.25" spans="1:8">
      <c r="A188" s="3" t="s">
        <v>12</v>
      </c>
      <c r="B188" s="3" t="str">
        <f>"19410020801"</f>
        <v>19410020801</v>
      </c>
      <c r="C188" s="3">
        <v>8</v>
      </c>
      <c r="D188" s="3">
        <v>1</v>
      </c>
      <c r="E188" s="4">
        <v>29</v>
      </c>
      <c r="F188" s="4">
        <v>9.6</v>
      </c>
      <c r="G188" s="4">
        <v>38.6</v>
      </c>
      <c r="H188" s="3" t="s">
        <v>10</v>
      </c>
    </row>
    <row r="189" ht="14.25" spans="1:8">
      <c r="A189" s="3" t="s">
        <v>12</v>
      </c>
      <c r="B189" s="3" t="str">
        <f>"19410020510"</f>
        <v>19410020510</v>
      </c>
      <c r="C189" s="3">
        <v>5</v>
      </c>
      <c r="D189" s="3">
        <v>10</v>
      </c>
      <c r="E189" s="4">
        <v>26</v>
      </c>
      <c r="F189" s="4">
        <v>12.6</v>
      </c>
      <c r="G189" s="4">
        <v>38.6</v>
      </c>
      <c r="H189" s="3" t="s">
        <v>10</v>
      </c>
    </row>
    <row r="190" ht="14.25" spans="1:8">
      <c r="A190" s="3" t="s">
        <v>12</v>
      </c>
      <c r="B190" s="3" t="str">
        <f>"19410020723"</f>
        <v>19410020723</v>
      </c>
      <c r="C190" s="3">
        <v>7</v>
      </c>
      <c r="D190" s="3">
        <v>23</v>
      </c>
      <c r="E190" s="4">
        <v>33</v>
      </c>
      <c r="F190" s="4">
        <v>5.4</v>
      </c>
      <c r="G190" s="4">
        <v>38.4</v>
      </c>
      <c r="H190" s="3" t="s">
        <v>10</v>
      </c>
    </row>
    <row r="191" ht="14.25" spans="1:8">
      <c r="A191" s="3" t="s">
        <v>12</v>
      </c>
      <c r="B191" s="3" t="str">
        <f>"19410020619"</f>
        <v>19410020619</v>
      </c>
      <c r="C191" s="3">
        <v>6</v>
      </c>
      <c r="D191" s="3">
        <v>19</v>
      </c>
      <c r="E191" s="4">
        <v>31</v>
      </c>
      <c r="F191" s="4">
        <v>7.4</v>
      </c>
      <c r="G191" s="4">
        <v>38.4</v>
      </c>
      <c r="H191" s="3" t="s">
        <v>10</v>
      </c>
    </row>
    <row r="192" ht="14.25" spans="1:8">
      <c r="A192" s="3" t="s">
        <v>12</v>
      </c>
      <c r="B192" s="3" t="str">
        <f>"19410020710"</f>
        <v>19410020710</v>
      </c>
      <c r="C192" s="3">
        <v>7</v>
      </c>
      <c r="D192" s="3">
        <v>10</v>
      </c>
      <c r="E192" s="4">
        <v>31</v>
      </c>
      <c r="F192" s="4">
        <v>7.3</v>
      </c>
      <c r="G192" s="4">
        <v>38.3</v>
      </c>
      <c r="H192" s="3" t="s">
        <v>10</v>
      </c>
    </row>
    <row r="193" ht="14.25" spans="1:8">
      <c r="A193" s="3" t="s">
        <v>12</v>
      </c>
      <c r="B193" s="3" t="str">
        <f>"19410020808"</f>
        <v>19410020808</v>
      </c>
      <c r="C193" s="3">
        <v>8</v>
      </c>
      <c r="D193" s="3">
        <v>8</v>
      </c>
      <c r="E193" s="4">
        <v>29</v>
      </c>
      <c r="F193" s="4">
        <v>9</v>
      </c>
      <c r="G193" s="4">
        <v>38</v>
      </c>
      <c r="H193" s="3" t="s">
        <v>10</v>
      </c>
    </row>
    <row r="194" ht="14.25" spans="1:8">
      <c r="A194" s="3" t="s">
        <v>12</v>
      </c>
      <c r="B194" s="3" t="str">
        <f>"19410020803"</f>
        <v>19410020803</v>
      </c>
      <c r="C194" s="3">
        <v>8</v>
      </c>
      <c r="D194" s="3">
        <v>3</v>
      </c>
      <c r="E194" s="4">
        <v>28</v>
      </c>
      <c r="F194" s="4">
        <v>9.1</v>
      </c>
      <c r="G194" s="4">
        <v>37.1</v>
      </c>
      <c r="H194" s="3" t="s">
        <v>10</v>
      </c>
    </row>
    <row r="195" ht="14.25" spans="1:8">
      <c r="A195" s="3" t="s">
        <v>12</v>
      </c>
      <c r="B195" s="3" t="str">
        <f>"19410020718"</f>
        <v>19410020718</v>
      </c>
      <c r="C195" s="3">
        <v>7</v>
      </c>
      <c r="D195" s="3">
        <v>18</v>
      </c>
      <c r="E195" s="4">
        <v>31</v>
      </c>
      <c r="F195" s="4">
        <v>5.8</v>
      </c>
      <c r="G195" s="4">
        <v>36.8</v>
      </c>
      <c r="H195" s="3" t="s">
        <v>10</v>
      </c>
    </row>
    <row r="196" ht="14.25" spans="1:8">
      <c r="A196" s="3" t="s">
        <v>12</v>
      </c>
      <c r="B196" s="3" t="str">
        <f>"19410020506"</f>
        <v>19410020506</v>
      </c>
      <c r="C196" s="3">
        <v>5</v>
      </c>
      <c r="D196" s="3">
        <v>6</v>
      </c>
      <c r="E196" s="4">
        <v>29</v>
      </c>
      <c r="F196" s="4">
        <v>7.8</v>
      </c>
      <c r="G196" s="4">
        <v>36.8</v>
      </c>
      <c r="H196" s="3" t="s">
        <v>10</v>
      </c>
    </row>
    <row r="197" ht="14.25" spans="1:8">
      <c r="A197" s="3" t="s">
        <v>12</v>
      </c>
      <c r="B197" s="3" t="str">
        <f>"19410020527"</f>
        <v>19410020527</v>
      </c>
      <c r="C197" s="3">
        <v>5</v>
      </c>
      <c r="D197" s="3">
        <v>27</v>
      </c>
      <c r="E197" s="4">
        <v>32</v>
      </c>
      <c r="F197" s="4">
        <v>4.6</v>
      </c>
      <c r="G197" s="4">
        <v>36.6</v>
      </c>
      <c r="H197" s="3" t="s">
        <v>10</v>
      </c>
    </row>
    <row r="198" ht="14.25" spans="1:8">
      <c r="A198" s="3" t="s">
        <v>12</v>
      </c>
      <c r="B198" s="3" t="str">
        <f>"19410020817"</f>
        <v>19410020817</v>
      </c>
      <c r="C198" s="3">
        <v>8</v>
      </c>
      <c r="D198" s="3">
        <v>17</v>
      </c>
      <c r="E198" s="4">
        <v>31</v>
      </c>
      <c r="F198" s="4">
        <v>5.6</v>
      </c>
      <c r="G198" s="4">
        <v>36.6</v>
      </c>
      <c r="H198" s="3" t="s">
        <v>10</v>
      </c>
    </row>
    <row r="199" ht="14.25" spans="1:8">
      <c r="A199" s="3" t="s">
        <v>12</v>
      </c>
      <c r="B199" s="3" t="str">
        <f>"19410020705"</f>
        <v>19410020705</v>
      </c>
      <c r="C199" s="3">
        <v>7</v>
      </c>
      <c r="D199" s="3">
        <v>5</v>
      </c>
      <c r="E199" s="4">
        <v>31</v>
      </c>
      <c r="F199" s="4">
        <v>5.3</v>
      </c>
      <c r="G199" s="4">
        <v>36.3</v>
      </c>
      <c r="H199" s="3" t="s">
        <v>10</v>
      </c>
    </row>
    <row r="200" ht="14.25" spans="1:8">
      <c r="A200" s="3" t="s">
        <v>12</v>
      </c>
      <c r="B200" s="3" t="str">
        <f>"19410020818"</f>
        <v>19410020818</v>
      </c>
      <c r="C200" s="3">
        <v>8</v>
      </c>
      <c r="D200" s="3">
        <v>18</v>
      </c>
      <c r="E200" s="4">
        <v>29</v>
      </c>
      <c r="F200" s="4">
        <v>7.2</v>
      </c>
      <c r="G200" s="4">
        <v>36.2</v>
      </c>
      <c r="H200" s="3" t="s">
        <v>10</v>
      </c>
    </row>
    <row r="201" ht="14.25" spans="1:8">
      <c r="A201" s="3" t="s">
        <v>12</v>
      </c>
      <c r="B201" s="3" t="str">
        <f>"19410020813"</f>
        <v>19410020813</v>
      </c>
      <c r="C201" s="3">
        <v>8</v>
      </c>
      <c r="D201" s="3">
        <v>13</v>
      </c>
      <c r="E201" s="4">
        <v>31</v>
      </c>
      <c r="F201" s="4">
        <v>5.1</v>
      </c>
      <c r="G201" s="4">
        <v>36.1</v>
      </c>
      <c r="H201" s="3" t="s">
        <v>10</v>
      </c>
    </row>
    <row r="202" ht="14.25" spans="1:8">
      <c r="A202" s="3" t="s">
        <v>12</v>
      </c>
      <c r="B202" s="3" t="str">
        <f>"19410020823"</f>
        <v>19410020823</v>
      </c>
      <c r="C202" s="3">
        <v>8</v>
      </c>
      <c r="D202" s="3">
        <v>23</v>
      </c>
      <c r="E202" s="4">
        <v>27</v>
      </c>
      <c r="F202" s="4">
        <v>9</v>
      </c>
      <c r="G202" s="4">
        <v>36</v>
      </c>
      <c r="H202" s="3" t="s">
        <v>10</v>
      </c>
    </row>
    <row r="203" ht="14.25" spans="1:8">
      <c r="A203" s="3" t="s">
        <v>12</v>
      </c>
      <c r="B203" s="3" t="str">
        <f>"19410020523"</f>
        <v>19410020523</v>
      </c>
      <c r="C203" s="3">
        <v>5</v>
      </c>
      <c r="D203" s="3">
        <v>23</v>
      </c>
      <c r="E203" s="4">
        <v>30</v>
      </c>
      <c r="F203" s="4">
        <v>5.7</v>
      </c>
      <c r="G203" s="4">
        <v>35.7</v>
      </c>
      <c r="H203" s="3" t="s">
        <v>10</v>
      </c>
    </row>
    <row r="204" ht="14.25" spans="1:8">
      <c r="A204" s="3" t="s">
        <v>12</v>
      </c>
      <c r="B204" s="3" t="str">
        <f>"19410020504"</f>
        <v>19410020504</v>
      </c>
      <c r="C204" s="3">
        <v>5</v>
      </c>
      <c r="D204" s="3">
        <v>4</v>
      </c>
      <c r="E204" s="4">
        <v>32</v>
      </c>
      <c r="F204" s="4">
        <v>3.7</v>
      </c>
      <c r="G204" s="4">
        <v>35.7</v>
      </c>
      <c r="H204" s="3" t="s">
        <v>10</v>
      </c>
    </row>
    <row r="205" ht="14.25" spans="1:8">
      <c r="A205" s="3" t="s">
        <v>12</v>
      </c>
      <c r="B205" s="3" t="str">
        <f>"19410020520"</f>
        <v>19410020520</v>
      </c>
      <c r="C205" s="3">
        <v>5</v>
      </c>
      <c r="D205" s="3">
        <v>20</v>
      </c>
      <c r="E205" s="4">
        <v>25</v>
      </c>
      <c r="F205" s="4">
        <v>10</v>
      </c>
      <c r="G205" s="4">
        <v>35</v>
      </c>
      <c r="H205" s="3" t="s">
        <v>10</v>
      </c>
    </row>
    <row r="206" ht="14.25" spans="1:8">
      <c r="A206" s="3" t="s">
        <v>12</v>
      </c>
      <c r="B206" s="3" t="str">
        <f>"19410020529"</f>
        <v>19410020529</v>
      </c>
      <c r="C206" s="3">
        <v>5</v>
      </c>
      <c r="D206" s="3">
        <v>29</v>
      </c>
      <c r="E206" s="4">
        <v>29</v>
      </c>
      <c r="F206" s="4">
        <v>5.9</v>
      </c>
      <c r="G206" s="4">
        <v>34.9</v>
      </c>
      <c r="H206" s="3" t="s">
        <v>10</v>
      </c>
    </row>
    <row r="207" ht="14.25" spans="1:8">
      <c r="A207" s="3" t="s">
        <v>12</v>
      </c>
      <c r="B207" s="3" t="str">
        <f>"19410020618"</f>
        <v>19410020618</v>
      </c>
      <c r="C207" s="3">
        <v>6</v>
      </c>
      <c r="D207" s="3">
        <v>18</v>
      </c>
      <c r="E207" s="4">
        <v>27</v>
      </c>
      <c r="F207" s="4">
        <v>6.6</v>
      </c>
      <c r="G207" s="4">
        <v>33.6</v>
      </c>
      <c r="H207" s="3" t="s">
        <v>10</v>
      </c>
    </row>
    <row r="208" ht="14.25" spans="1:8">
      <c r="A208" s="3" t="s">
        <v>12</v>
      </c>
      <c r="B208" s="3" t="str">
        <f>"19410020616"</f>
        <v>19410020616</v>
      </c>
      <c r="C208" s="3">
        <v>6</v>
      </c>
      <c r="D208" s="3">
        <v>16</v>
      </c>
      <c r="E208" s="4">
        <v>26</v>
      </c>
      <c r="F208" s="4">
        <v>7.6</v>
      </c>
      <c r="G208" s="4">
        <v>33.6</v>
      </c>
      <c r="H208" s="3" t="s">
        <v>10</v>
      </c>
    </row>
    <row r="209" ht="14.25" spans="1:8">
      <c r="A209" s="3" t="s">
        <v>12</v>
      </c>
      <c r="B209" s="3" t="str">
        <f>"19410020505"</f>
        <v>19410020505</v>
      </c>
      <c r="C209" s="3">
        <v>5</v>
      </c>
      <c r="D209" s="3">
        <v>5</v>
      </c>
      <c r="E209" s="4">
        <v>26</v>
      </c>
      <c r="F209" s="4">
        <v>7.1</v>
      </c>
      <c r="G209" s="4">
        <v>33.1</v>
      </c>
      <c r="H209" s="3" t="s">
        <v>10</v>
      </c>
    </row>
    <row r="210" ht="14.25" spans="1:8">
      <c r="A210" s="3" t="s">
        <v>12</v>
      </c>
      <c r="B210" s="3" t="str">
        <f>"19410020517"</f>
        <v>19410020517</v>
      </c>
      <c r="C210" s="3">
        <v>5</v>
      </c>
      <c r="D210" s="3">
        <v>17</v>
      </c>
      <c r="E210" s="4">
        <v>33</v>
      </c>
      <c r="F210" s="4">
        <v>0</v>
      </c>
      <c r="G210" s="4">
        <v>33</v>
      </c>
      <c r="H210" s="3" t="s">
        <v>10</v>
      </c>
    </row>
    <row r="211" ht="14.25" spans="1:8">
      <c r="A211" s="3" t="s">
        <v>12</v>
      </c>
      <c r="B211" s="3" t="str">
        <f>"19410020703"</f>
        <v>19410020703</v>
      </c>
      <c r="C211" s="3">
        <v>7</v>
      </c>
      <c r="D211" s="3">
        <v>3</v>
      </c>
      <c r="E211" s="4">
        <v>24</v>
      </c>
      <c r="F211" s="4">
        <v>8.9</v>
      </c>
      <c r="G211" s="4">
        <v>32.9</v>
      </c>
      <c r="H211" s="3" t="s">
        <v>10</v>
      </c>
    </row>
    <row r="212" ht="14.25" spans="1:8">
      <c r="A212" s="3" t="s">
        <v>12</v>
      </c>
      <c r="B212" s="3" t="str">
        <f>"19410020811"</f>
        <v>19410020811</v>
      </c>
      <c r="C212" s="3">
        <v>8</v>
      </c>
      <c r="D212" s="3">
        <v>11</v>
      </c>
      <c r="E212" s="4">
        <v>26</v>
      </c>
      <c r="F212" s="4">
        <v>6.6</v>
      </c>
      <c r="G212" s="4">
        <v>32.6</v>
      </c>
      <c r="H212" s="3" t="s">
        <v>10</v>
      </c>
    </row>
    <row r="213" ht="14.25" spans="1:8">
      <c r="A213" s="3" t="s">
        <v>12</v>
      </c>
      <c r="B213" s="3" t="str">
        <f>"19410020730"</f>
        <v>19410020730</v>
      </c>
      <c r="C213" s="3">
        <v>7</v>
      </c>
      <c r="D213" s="3">
        <v>30</v>
      </c>
      <c r="E213" s="4">
        <v>26</v>
      </c>
      <c r="F213" s="4">
        <v>6.4</v>
      </c>
      <c r="G213" s="4">
        <v>32.4</v>
      </c>
      <c r="H213" s="3" t="s">
        <v>10</v>
      </c>
    </row>
    <row r="214" ht="14.25" spans="1:8">
      <c r="A214" s="3" t="s">
        <v>12</v>
      </c>
      <c r="B214" s="3" t="str">
        <f>"19410020601"</f>
        <v>19410020601</v>
      </c>
      <c r="C214" s="3">
        <v>6</v>
      </c>
      <c r="D214" s="3">
        <v>1</v>
      </c>
      <c r="E214" s="4">
        <v>27</v>
      </c>
      <c r="F214" s="4">
        <v>5.2</v>
      </c>
      <c r="G214" s="4">
        <v>32.2</v>
      </c>
      <c r="H214" s="3" t="s">
        <v>10</v>
      </c>
    </row>
    <row r="215" ht="14.25" spans="1:8">
      <c r="A215" s="3" t="s">
        <v>12</v>
      </c>
      <c r="B215" s="3" t="str">
        <f>"19410020626"</f>
        <v>19410020626</v>
      </c>
      <c r="C215" s="3">
        <v>6</v>
      </c>
      <c r="D215" s="3">
        <v>26</v>
      </c>
      <c r="E215" s="4">
        <v>27</v>
      </c>
      <c r="F215" s="4">
        <v>5.1</v>
      </c>
      <c r="G215" s="4">
        <v>32.1</v>
      </c>
      <c r="H215" s="3" t="s">
        <v>10</v>
      </c>
    </row>
    <row r="216" ht="14.25" spans="1:8">
      <c r="A216" s="3" t="s">
        <v>12</v>
      </c>
      <c r="B216" s="3" t="str">
        <f>"19410020805"</f>
        <v>19410020805</v>
      </c>
      <c r="C216" s="3">
        <v>8</v>
      </c>
      <c r="D216" s="3">
        <v>5</v>
      </c>
      <c r="E216" s="4">
        <v>31</v>
      </c>
      <c r="F216" s="4">
        <v>1</v>
      </c>
      <c r="G216" s="4">
        <v>32</v>
      </c>
      <c r="H216" s="3" t="s">
        <v>10</v>
      </c>
    </row>
    <row r="217" ht="14.25" spans="1:8">
      <c r="A217" s="3" t="s">
        <v>12</v>
      </c>
      <c r="B217" s="3" t="str">
        <f>"19410020722"</f>
        <v>19410020722</v>
      </c>
      <c r="C217" s="3">
        <v>7</v>
      </c>
      <c r="D217" s="3">
        <v>22</v>
      </c>
      <c r="E217" s="4">
        <v>23</v>
      </c>
      <c r="F217" s="4">
        <v>8.2</v>
      </c>
      <c r="G217" s="4">
        <v>31.2</v>
      </c>
      <c r="H217" s="3" t="s">
        <v>10</v>
      </c>
    </row>
    <row r="218" ht="14.25" spans="1:8">
      <c r="A218" s="3" t="s">
        <v>12</v>
      </c>
      <c r="B218" s="3" t="str">
        <f>"19410020824"</f>
        <v>19410020824</v>
      </c>
      <c r="C218" s="3">
        <v>8</v>
      </c>
      <c r="D218" s="3">
        <v>24</v>
      </c>
      <c r="E218" s="4">
        <v>26</v>
      </c>
      <c r="F218" s="4">
        <v>4.6</v>
      </c>
      <c r="G218" s="4">
        <v>30.6</v>
      </c>
      <c r="H218" s="3" t="s">
        <v>10</v>
      </c>
    </row>
    <row r="219" ht="14.25" spans="1:8">
      <c r="A219" s="3" t="s">
        <v>12</v>
      </c>
      <c r="B219" s="3" t="str">
        <f>"19410020807"</f>
        <v>19410020807</v>
      </c>
      <c r="C219" s="3">
        <v>8</v>
      </c>
      <c r="D219" s="3">
        <v>7</v>
      </c>
      <c r="E219" s="4">
        <v>26</v>
      </c>
      <c r="F219" s="4">
        <v>3.6</v>
      </c>
      <c r="G219" s="4">
        <v>29.6</v>
      </c>
      <c r="H219" s="3" t="s">
        <v>10</v>
      </c>
    </row>
    <row r="220" ht="14.25" spans="1:8">
      <c r="A220" s="3" t="s">
        <v>12</v>
      </c>
      <c r="B220" s="3" t="str">
        <f>"19410020711"</f>
        <v>19410020711</v>
      </c>
      <c r="C220" s="3">
        <v>7</v>
      </c>
      <c r="D220" s="3">
        <v>11</v>
      </c>
      <c r="E220" s="4">
        <v>16</v>
      </c>
      <c r="F220" s="4">
        <v>0</v>
      </c>
      <c r="G220" s="4">
        <v>16</v>
      </c>
      <c r="H220" s="3" t="s">
        <v>10</v>
      </c>
    </row>
    <row r="221" ht="14.25" spans="1:8">
      <c r="A221" s="3" t="s">
        <v>12</v>
      </c>
      <c r="B221" s="3" t="str">
        <f>"19410020721"</f>
        <v>19410020721</v>
      </c>
      <c r="C221" s="3">
        <v>7</v>
      </c>
      <c r="D221" s="3">
        <v>21</v>
      </c>
      <c r="E221" s="4">
        <v>0</v>
      </c>
      <c r="F221" s="4">
        <v>0</v>
      </c>
      <c r="G221" s="4">
        <v>0</v>
      </c>
      <c r="H221" s="3" t="s">
        <v>11</v>
      </c>
    </row>
    <row r="222" ht="14.25" spans="1:8">
      <c r="A222" s="3" t="s">
        <v>12</v>
      </c>
      <c r="B222" s="3" t="str">
        <f>"19410020814"</f>
        <v>19410020814</v>
      </c>
      <c r="C222" s="3">
        <v>8</v>
      </c>
      <c r="D222" s="3">
        <v>14</v>
      </c>
      <c r="E222" s="4">
        <v>0</v>
      </c>
      <c r="F222" s="4">
        <v>0</v>
      </c>
      <c r="G222" s="4">
        <v>0</v>
      </c>
      <c r="H222" s="3" t="s">
        <v>11</v>
      </c>
    </row>
    <row r="223" ht="14.25" spans="1:8">
      <c r="A223" s="3" t="s">
        <v>12</v>
      </c>
      <c r="B223" s="3" t="str">
        <f>"19410020729"</f>
        <v>19410020729</v>
      </c>
      <c r="C223" s="3">
        <v>7</v>
      </c>
      <c r="D223" s="3">
        <v>29</v>
      </c>
      <c r="E223" s="4">
        <v>0</v>
      </c>
      <c r="F223" s="4">
        <v>0</v>
      </c>
      <c r="G223" s="4">
        <v>0</v>
      </c>
      <c r="H223" s="3" t="s">
        <v>11</v>
      </c>
    </row>
    <row r="224" ht="14.25" spans="1:8">
      <c r="A224" s="3" t="s">
        <v>12</v>
      </c>
      <c r="B224" s="3" t="str">
        <f>"19410020627"</f>
        <v>19410020627</v>
      </c>
      <c r="C224" s="3">
        <v>6</v>
      </c>
      <c r="D224" s="3">
        <v>27</v>
      </c>
      <c r="E224" s="4">
        <v>0</v>
      </c>
      <c r="F224" s="4">
        <v>0</v>
      </c>
      <c r="G224" s="4">
        <v>0</v>
      </c>
      <c r="H224" s="3" t="s">
        <v>11</v>
      </c>
    </row>
    <row r="225" ht="14.25" spans="1:8">
      <c r="A225" s="3" t="s">
        <v>12</v>
      </c>
      <c r="B225" s="3" t="str">
        <f>"19410020624"</f>
        <v>19410020624</v>
      </c>
      <c r="C225" s="3">
        <v>6</v>
      </c>
      <c r="D225" s="3">
        <v>24</v>
      </c>
      <c r="E225" s="4">
        <v>0</v>
      </c>
      <c r="F225" s="4">
        <v>0</v>
      </c>
      <c r="G225" s="4">
        <v>0</v>
      </c>
      <c r="H225" s="3" t="s">
        <v>11</v>
      </c>
    </row>
    <row r="226" ht="14.25" spans="1:8">
      <c r="A226" s="3" t="s">
        <v>12</v>
      </c>
      <c r="B226" s="3" t="str">
        <f>"19410020625"</f>
        <v>19410020625</v>
      </c>
      <c r="C226" s="3">
        <v>6</v>
      </c>
      <c r="D226" s="3">
        <v>25</v>
      </c>
      <c r="E226" s="4">
        <v>0</v>
      </c>
      <c r="F226" s="4">
        <v>0</v>
      </c>
      <c r="G226" s="4">
        <v>0</v>
      </c>
      <c r="H226" s="3" t="s">
        <v>11</v>
      </c>
    </row>
    <row r="227" ht="14.25" spans="1:8">
      <c r="A227" s="3" t="s">
        <v>12</v>
      </c>
      <c r="B227" s="3" t="str">
        <f>"19410020606"</f>
        <v>19410020606</v>
      </c>
      <c r="C227" s="3">
        <v>6</v>
      </c>
      <c r="D227" s="3">
        <v>6</v>
      </c>
      <c r="E227" s="4">
        <v>0</v>
      </c>
      <c r="F227" s="4">
        <v>0</v>
      </c>
      <c r="G227" s="4">
        <v>0</v>
      </c>
      <c r="H227" s="3" t="s">
        <v>11</v>
      </c>
    </row>
    <row r="228" ht="14.25" spans="1:8">
      <c r="A228" s="3" t="s">
        <v>12</v>
      </c>
      <c r="B228" s="3" t="str">
        <f>"19410020607"</f>
        <v>19410020607</v>
      </c>
      <c r="C228" s="3">
        <v>6</v>
      </c>
      <c r="D228" s="3">
        <v>7</v>
      </c>
      <c r="E228" s="4">
        <v>0</v>
      </c>
      <c r="F228" s="4">
        <v>0</v>
      </c>
      <c r="G228" s="4">
        <v>0</v>
      </c>
      <c r="H228" s="3" t="s">
        <v>11</v>
      </c>
    </row>
    <row r="229" ht="14.25" spans="1:8">
      <c r="A229" s="3" t="s">
        <v>12</v>
      </c>
      <c r="B229" s="3" t="str">
        <f>"19410020822"</f>
        <v>19410020822</v>
      </c>
      <c r="C229" s="3">
        <v>8</v>
      </c>
      <c r="D229" s="3">
        <v>22</v>
      </c>
      <c r="E229" s="4">
        <v>0</v>
      </c>
      <c r="F229" s="4">
        <v>0</v>
      </c>
      <c r="G229" s="4">
        <v>0</v>
      </c>
      <c r="H229" s="3" t="s">
        <v>11</v>
      </c>
    </row>
    <row r="230" ht="14.25" spans="1:8">
      <c r="A230" s="3" t="s">
        <v>12</v>
      </c>
      <c r="B230" s="3" t="str">
        <f>"19410020524"</f>
        <v>19410020524</v>
      </c>
      <c r="C230" s="3">
        <v>5</v>
      </c>
      <c r="D230" s="3">
        <v>24</v>
      </c>
      <c r="E230" s="4">
        <v>0</v>
      </c>
      <c r="F230" s="4">
        <v>0</v>
      </c>
      <c r="G230" s="4">
        <v>0</v>
      </c>
      <c r="H230" s="3" t="s">
        <v>11</v>
      </c>
    </row>
    <row r="231" ht="14.25" spans="1:8">
      <c r="A231" s="3" t="s">
        <v>12</v>
      </c>
      <c r="B231" s="3" t="str">
        <f>"19410020521"</f>
        <v>19410020521</v>
      </c>
      <c r="C231" s="3">
        <v>5</v>
      </c>
      <c r="D231" s="3">
        <v>21</v>
      </c>
      <c r="E231" s="4">
        <v>0</v>
      </c>
      <c r="F231" s="4">
        <v>0</v>
      </c>
      <c r="G231" s="4">
        <v>0</v>
      </c>
      <c r="H231" s="3" t="s">
        <v>11</v>
      </c>
    </row>
    <row r="232" ht="14.25" spans="1:8">
      <c r="A232" s="3" t="s">
        <v>12</v>
      </c>
      <c r="B232" s="3" t="str">
        <f>"19410020516"</f>
        <v>19410020516</v>
      </c>
      <c r="C232" s="3">
        <v>5</v>
      </c>
      <c r="D232" s="3">
        <v>16</v>
      </c>
      <c r="E232" s="4">
        <v>0</v>
      </c>
      <c r="F232" s="4">
        <v>0</v>
      </c>
      <c r="G232" s="4">
        <v>0</v>
      </c>
      <c r="H232" s="3" t="s">
        <v>11</v>
      </c>
    </row>
    <row r="233" ht="14.25" spans="1:8">
      <c r="A233" s="3" t="s">
        <v>12</v>
      </c>
      <c r="B233" s="3" t="str">
        <f>"19410020501"</f>
        <v>19410020501</v>
      </c>
      <c r="C233" s="3">
        <v>5</v>
      </c>
      <c r="D233" s="3">
        <v>1</v>
      </c>
      <c r="E233" s="4">
        <v>0</v>
      </c>
      <c r="F233" s="4">
        <v>0</v>
      </c>
      <c r="G233" s="4">
        <v>0</v>
      </c>
      <c r="H233" s="3" t="s">
        <v>11</v>
      </c>
    </row>
    <row r="234" ht="14.25" spans="1:8">
      <c r="A234" s="3" t="s">
        <v>13</v>
      </c>
      <c r="B234" s="3" t="str">
        <f>"19410031111"</f>
        <v>19410031111</v>
      </c>
      <c r="C234" s="3">
        <v>11</v>
      </c>
      <c r="D234" s="3">
        <v>11</v>
      </c>
      <c r="E234" s="4">
        <v>50</v>
      </c>
      <c r="F234" s="4">
        <v>14.9</v>
      </c>
      <c r="G234" s="4">
        <v>64.9</v>
      </c>
      <c r="H234" s="3" t="s">
        <v>10</v>
      </c>
    </row>
    <row r="235" ht="14.25" spans="1:8">
      <c r="A235" s="3" t="s">
        <v>13</v>
      </c>
      <c r="B235" s="3" t="str">
        <f>"19410031206"</f>
        <v>19410031206</v>
      </c>
      <c r="C235" s="3">
        <v>12</v>
      </c>
      <c r="D235" s="3">
        <v>6</v>
      </c>
      <c r="E235" s="4">
        <v>47</v>
      </c>
      <c r="F235" s="4">
        <v>16.6</v>
      </c>
      <c r="G235" s="4">
        <v>63.6</v>
      </c>
      <c r="H235" s="3" t="s">
        <v>10</v>
      </c>
    </row>
    <row r="236" ht="14.25" spans="1:8">
      <c r="A236" s="3" t="s">
        <v>13</v>
      </c>
      <c r="B236" s="3" t="str">
        <f>"19410031217"</f>
        <v>19410031217</v>
      </c>
      <c r="C236" s="3">
        <v>12</v>
      </c>
      <c r="D236" s="3">
        <v>17</v>
      </c>
      <c r="E236" s="4">
        <v>47</v>
      </c>
      <c r="F236" s="4">
        <v>16.3</v>
      </c>
      <c r="G236" s="4">
        <v>63.3</v>
      </c>
      <c r="H236" s="3" t="s">
        <v>10</v>
      </c>
    </row>
    <row r="237" ht="14.25" spans="1:8">
      <c r="A237" s="3" t="s">
        <v>13</v>
      </c>
      <c r="B237" s="3" t="str">
        <f>"19410031116"</f>
        <v>19410031116</v>
      </c>
      <c r="C237" s="3">
        <v>11</v>
      </c>
      <c r="D237" s="3">
        <v>16</v>
      </c>
      <c r="E237" s="4">
        <v>50</v>
      </c>
      <c r="F237" s="4">
        <v>10.4</v>
      </c>
      <c r="G237" s="4">
        <v>60.4</v>
      </c>
      <c r="H237" s="3" t="s">
        <v>10</v>
      </c>
    </row>
    <row r="238" ht="14.25" spans="1:8">
      <c r="A238" s="3" t="s">
        <v>13</v>
      </c>
      <c r="B238" s="3" t="str">
        <f>"19410030906"</f>
        <v>19410030906</v>
      </c>
      <c r="C238" s="3">
        <v>9</v>
      </c>
      <c r="D238" s="3">
        <v>6</v>
      </c>
      <c r="E238" s="4">
        <v>45</v>
      </c>
      <c r="F238" s="4">
        <v>15.4</v>
      </c>
      <c r="G238" s="4">
        <v>60.4</v>
      </c>
      <c r="H238" s="3" t="s">
        <v>10</v>
      </c>
    </row>
    <row r="239" ht="14.25" spans="1:8">
      <c r="A239" s="3" t="s">
        <v>13</v>
      </c>
      <c r="B239" s="3" t="str">
        <f>"19410031018"</f>
        <v>19410031018</v>
      </c>
      <c r="C239" s="3">
        <v>10</v>
      </c>
      <c r="D239" s="3">
        <v>18</v>
      </c>
      <c r="E239" s="4">
        <v>47</v>
      </c>
      <c r="F239" s="4">
        <v>11.3</v>
      </c>
      <c r="G239" s="4">
        <v>58.3</v>
      </c>
      <c r="H239" s="3" t="s">
        <v>10</v>
      </c>
    </row>
    <row r="240" ht="14.25" spans="1:8">
      <c r="A240" s="3" t="s">
        <v>13</v>
      </c>
      <c r="B240" s="3" t="str">
        <f>"19410031220"</f>
        <v>19410031220</v>
      </c>
      <c r="C240" s="3">
        <v>12</v>
      </c>
      <c r="D240" s="3">
        <v>20</v>
      </c>
      <c r="E240" s="4">
        <v>48</v>
      </c>
      <c r="F240" s="4">
        <v>10</v>
      </c>
      <c r="G240" s="4">
        <v>58</v>
      </c>
      <c r="H240" s="3" t="s">
        <v>10</v>
      </c>
    </row>
    <row r="241" ht="14.25" spans="1:8">
      <c r="A241" s="3" t="s">
        <v>13</v>
      </c>
      <c r="B241" s="3" t="str">
        <f>"19410031003"</f>
        <v>19410031003</v>
      </c>
      <c r="C241" s="3">
        <v>10</v>
      </c>
      <c r="D241" s="3">
        <v>3</v>
      </c>
      <c r="E241" s="4">
        <v>46</v>
      </c>
      <c r="F241" s="4">
        <v>11.4</v>
      </c>
      <c r="G241" s="4">
        <v>57.4</v>
      </c>
      <c r="H241" s="3" t="s">
        <v>10</v>
      </c>
    </row>
    <row r="242" ht="14.25" spans="1:8">
      <c r="A242" s="3" t="s">
        <v>13</v>
      </c>
      <c r="B242" s="3" t="str">
        <f>"19410031005"</f>
        <v>19410031005</v>
      </c>
      <c r="C242" s="3">
        <v>10</v>
      </c>
      <c r="D242" s="3">
        <v>5</v>
      </c>
      <c r="E242" s="4">
        <v>45</v>
      </c>
      <c r="F242" s="4">
        <v>10.4</v>
      </c>
      <c r="G242" s="4">
        <v>55.4</v>
      </c>
      <c r="H242" s="3" t="s">
        <v>10</v>
      </c>
    </row>
    <row r="243" ht="14.25" spans="1:8">
      <c r="A243" s="3" t="s">
        <v>13</v>
      </c>
      <c r="B243" s="3" t="str">
        <f>"19410031225"</f>
        <v>19410031225</v>
      </c>
      <c r="C243" s="3">
        <v>12</v>
      </c>
      <c r="D243" s="3">
        <v>25</v>
      </c>
      <c r="E243" s="4">
        <v>47</v>
      </c>
      <c r="F243" s="4">
        <v>8.3</v>
      </c>
      <c r="G243" s="4">
        <v>55.3</v>
      </c>
      <c r="H243" s="3" t="s">
        <v>10</v>
      </c>
    </row>
    <row r="244" ht="14.25" spans="1:8">
      <c r="A244" s="3" t="s">
        <v>13</v>
      </c>
      <c r="B244" s="3" t="str">
        <f>"19410030904"</f>
        <v>19410030904</v>
      </c>
      <c r="C244" s="3">
        <v>9</v>
      </c>
      <c r="D244" s="3">
        <v>4</v>
      </c>
      <c r="E244" s="4">
        <v>45</v>
      </c>
      <c r="F244" s="4">
        <v>10</v>
      </c>
      <c r="G244" s="4">
        <v>55</v>
      </c>
      <c r="H244" s="3" t="s">
        <v>10</v>
      </c>
    </row>
    <row r="245" ht="14.25" spans="1:8">
      <c r="A245" s="3" t="s">
        <v>13</v>
      </c>
      <c r="B245" s="3" t="str">
        <f>"19410030908"</f>
        <v>19410030908</v>
      </c>
      <c r="C245" s="3">
        <v>9</v>
      </c>
      <c r="D245" s="3">
        <v>8</v>
      </c>
      <c r="E245" s="4">
        <v>42</v>
      </c>
      <c r="F245" s="4">
        <v>12.3</v>
      </c>
      <c r="G245" s="4">
        <v>54.3</v>
      </c>
      <c r="H245" s="3" t="s">
        <v>10</v>
      </c>
    </row>
    <row r="246" ht="14.25" spans="1:8">
      <c r="A246" s="3" t="s">
        <v>13</v>
      </c>
      <c r="B246" s="3" t="str">
        <f>"19410031309"</f>
        <v>19410031309</v>
      </c>
      <c r="C246" s="3">
        <v>13</v>
      </c>
      <c r="D246" s="3">
        <v>9</v>
      </c>
      <c r="E246" s="4">
        <v>46</v>
      </c>
      <c r="F246" s="4">
        <v>8.1</v>
      </c>
      <c r="G246" s="4">
        <v>54.1</v>
      </c>
      <c r="H246" s="3" t="s">
        <v>10</v>
      </c>
    </row>
    <row r="247" ht="14.25" spans="1:8">
      <c r="A247" s="3" t="s">
        <v>13</v>
      </c>
      <c r="B247" s="3" t="str">
        <f>"19410031208"</f>
        <v>19410031208</v>
      </c>
      <c r="C247" s="3">
        <v>12</v>
      </c>
      <c r="D247" s="3">
        <v>8</v>
      </c>
      <c r="E247" s="4">
        <v>47</v>
      </c>
      <c r="F247" s="4">
        <v>6.7</v>
      </c>
      <c r="G247" s="4">
        <v>53.7</v>
      </c>
      <c r="H247" s="3" t="s">
        <v>10</v>
      </c>
    </row>
    <row r="248" ht="14.25" spans="1:8">
      <c r="A248" s="3" t="s">
        <v>13</v>
      </c>
      <c r="B248" s="3" t="str">
        <f>"19410030925"</f>
        <v>19410030925</v>
      </c>
      <c r="C248" s="3">
        <v>9</v>
      </c>
      <c r="D248" s="3">
        <v>25</v>
      </c>
      <c r="E248" s="4">
        <v>41</v>
      </c>
      <c r="F248" s="4">
        <v>12.7</v>
      </c>
      <c r="G248" s="4">
        <v>53.7</v>
      </c>
      <c r="H248" s="3" t="s">
        <v>10</v>
      </c>
    </row>
    <row r="249" ht="14.25" spans="1:8">
      <c r="A249" s="3" t="s">
        <v>13</v>
      </c>
      <c r="B249" s="3" t="str">
        <f>"19410031229"</f>
        <v>19410031229</v>
      </c>
      <c r="C249" s="3">
        <v>12</v>
      </c>
      <c r="D249" s="3">
        <v>29</v>
      </c>
      <c r="E249" s="4">
        <v>42</v>
      </c>
      <c r="F249" s="4">
        <v>11.5</v>
      </c>
      <c r="G249" s="4">
        <v>53.5</v>
      </c>
      <c r="H249" s="3" t="s">
        <v>10</v>
      </c>
    </row>
    <row r="250" ht="14.25" spans="1:8">
      <c r="A250" s="3" t="s">
        <v>13</v>
      </c>
      <c r="B250" s="3" t="str">
        <f>"19410031221"</f>
        <v>19410031221</v>
      </c>
      <c r="C250" s="3">
        <v>12</v>
      </c>
      <c r="D250" s="3">
        <v>21</v>
      </c>
      <c r="E250" s="4">
        <v>44</v>
      </c>
      <c r="F250" s="4">
        <v>8.7</v>
      </c>
      <c r="G250" s="4">
        <v>52.7</v>
      </c>
      <c r="H250" s="3" t="s">
        <v>10</v>
      </c>
    </row>
    <row r="251" ht="14.25" spans="1:8">
      <c r="A251" s="3" t="s">
        <v>13</v>
      </c>
      <c r="B251" s="3" t="str">
        <f>"19410031305"</f>
        <v>19410031305</v>
      </c>
      <c r="C251" s="3">
        <v>13</v>
      </c>
      <c r="D251" s="3">
        <v>5</v>
      </c>
      <c r="E251" s="4">
        <v>43</v>
      </c>
      <c r="F251" s="4">
        <v>9.6</v>
      </c>
      <c r="G251" s="4">
        <v>52.6</v>
      </c>
      <c r="H251" s="3" t="s">
        <v>10</v>
      </c>
    </row>
    <row r="252" ht="14.25" spans="1:8">
      <c r="A252" s="3" t="s">
        <v>13</v>
      </c>
      <c r="B252" s="3" t="str">
        <f>"19410031119"</f>
        <v>19410031119</v>
      </c>
      <c r="C252" s="3">
        <v>11</v>
      </c>
      <c r="D252" s="3">
        <v>19</v>
      </c>
      <c r="E252" s="4">
        <v>42</v>
      </c>
      <c r="F252" s="4">
        <v>10.5</v>
      </c>
      <c r="G252" s="4">
        <v>52.5</v>
      </c>
      <c r="H252" s="3" t="s">
        <v>10</v>
      </c>
    </row>
    <row r="253" ht="14.25" spans="1:8">
      <c r="A253" s="3" t="s">
        <v>13</v>
      </c>
      <c r="B253" s="3" t="str">
        <f>"19410031028"</f>
        <v>19410031028</v>
      </c>
      <c r="C253" s="3">
        <v>10</v>
      </c>
      <c r="D253" s="3">
        <v>28</v>
      </c>
      <c r="E253" s="4">
        <v>38</v>
      </c>
      <c r="F253" s="4">
        <v>14.4</v>
      </c>
      <c r="G253" s="4">
        <v>52.4</v>
      </c>
      <c r="H253" s="3" t="s">
        <v>10</v>
      </c>
    </row>
    <row r="254" ht="14.25" spans="1:8">
      <c r="A254" s="3" t="s">
        <v>13</v>
      </c>
      <c r="B254" s="3" t="str">
        <f>"19410031103"</f>
        <v>19410031103</v>
      </c>
      <c r="C254" s="3">
        <v>11</v>
      </c>
      <c r="D254" s="3">
        <v>3</v>
      </c>
      <c r="E254" s="4">
        <v>36</v>
      </c>
      <c r="F254" s="4">
        <v>15.4</v>
      </c>
      <c r="G254" s="4">
        <v>51.4</v>
      </c>
      <c r="H254" s="3" t="s">
        <v>10</v>
      </c>
    </row>
    <row r="255" ht="14.25" spans="1:8">
      <c r="A255" s="3" t="s">
        <v>13</v>
      </c>
      <c r="B255" s="3" t="str">
        <f>"19410030903"</f>
        <v>19410030903</v>
      </c>
      <c r="C255" s="3">
        <v>9</v>
      </c>
      <c r="D255" s="3">
        <v>3</v>
      </c>
      <c r="E255" s="4">
        <v>38</v>
      </c>
      <c r="F255" s="4">
        <v>13.1</v>
      </c>
      <c r="G255" s="4">
        <v>51.1</v>
      </c>
      <c r="H255" s="3" t="s">
        <v>10</v>
      </c>
    </row>
    <row r="256" ht="14.25" spans="1:8">
      <c r="A256" s="3" t="s">
        <v>13</v>
      </c>
      <c r="B256" s="3" t="str">
        <f>"19410031128"</f>
        <v>19410031128</v>
      </c>
      <c r="C256" s="3">
        <v>11</v>
      </c>
      <c r="D256" s="3">
        <v>28</v>
      </c>
      <c r="E256" s="4">
        <v>39</v>
      </c>
      <c r="F256" s="4">
        <v>11.7</v>
      </c>
      <c r="G256" s="4">
        <v>50.7</v>
      </c>
      <c r="H256" s="3" t="s">
        <v>10</v>
      </c>
    </row>
    <row r="257" ht="14.25" spans="1:8">
      <c r="A257" s="3" t="s">
        <v>13</v>
      </c>
      <c r="B257" s="3" t="str">
        <f>"19410031101"</f>
        <v>19410031101</v>
      </c>
      <c r="C257" s="3">
        <v>11</v>
      </c>
      <c r="D257" s="3">
        <v>1</v>
      </c>
      <c r="E257" s="4">
        <v>39</v>
      </c>
      <c r="F257" s="4">
        <v>11</v>
      </c>
      <c r="G257" s="4">
        <v>50</v>
      </c>
      <c r="H257" s="3" t="s">
        <v>10</v>
      </c>
    </row>
    <row r="258" ht="14.25" spans="1:8">
      <c r="A258" s="3" t="s">
        <v>13</v>
      </c>
      <c r="B258" s="3" t="str">
        <f>"19410030905"</f>
        <v>19410030905</v>
      </c>
      <c r="C258" s="3">
        <v>9</v>
      </c>
      <c r="D258" s="3">
        <v>5</v>
      </c>
      <c r="E258" s="4">
        <v>36</v>
      </c>
      <c r="F258" s="4">
        <v>13.5</v>
      </c>
      <c r="G258" s="4">
        <v>49.5</v>
      </c>
      <c r="H258" s="3" t="s">
        <v>10</v>
      </c>
    </row>
    <row r="259" ht="14.25" spans="1:8">
      <c r="A259" s="3" t="s">
        <v>13</v>
      </c>
      <c r="B259" s="3" t="str">
        <f>"19410031020"</f>
        <v>19410031020</v>
      </c>
      <c r="C259" s="3">
        <v>10</v>
      </c>
      <c r="D259" s="3">
        <v>20</v>
      </c>
      <c r="E259" s="4">
        <v>42</v>
      </c>
      <c r="F259" s="4">
        <v>7.3</v>
      </c>
      <c r="G259" s="4">
        <v>49.3</v>
      </c>
      <c r="H259" s="3" t="s">
        <v>10</v>
      </c>
    </row>
    <row r="260" ht="14.25" spans="1:8">
      <c r="A260" s="3" t="s">
        <v>13</v>
      </c>
      <c r="B260" s="3" t="str">
        <f>"19410031218"</f>
        <v>19410031218</v>
      </c>
      <c r="C260" s="3">
        <v>12</v>
      </c>
      <c r="D260" s="3">
        <v>18</v>
      </c>
      <c r="E260" s="4">
        <v>39</v>
      </c>
      <c r="F260" s="4">
        <v>10.1</v>
      </c>
      <c r="G260" s="4">
        <v>49.1</v>
      </c>
      <c r="H260" s="3" t="s">
        <v>10</v>
      </c>
    </row>
    <row r="261" ht="14.25" spans="1:8">
      <c r="A261" s="3" t="s">
        <v>13</v>
      </c>
      <c r="B261" s="3" t="str">
        <f>"19410031211"</f>
        <v>19410031211</v>
      </c>
      <c r="C261" s="3">
        <v>12</v>
      </c>
      <c r="D261" s="3">
        <v>11</v>
      </c>
      <c r="E261" s="4">
        <v>39</v>
      </c>
      <c r="F261" s="4">
        <v>9.9</v>
      </c>
      <c r="G261" s="4">
        <v>48.9</v>
      </c>
      <c r="H261" s="3" t="s">
        <v>10</v>
      </c>
    </row>
    <row r="262" ht="14.25" spans="1:8">
      <c r="A262" s="3" t="s">
        <v>13</v>
      </c>
      <c r="B262" s="3" t="str">
        <f>"19410030921"</f>
        <v>19410030921</v>
      </c>
      <c r="C262" s="3">
        <v>9</v>
      </c>
      <c r="D262" s="3">
        <v>21</v>
      </c>
      <c r="E262" s="4">
        <v>41</v>
      </c>
      <c r="F262" s="4">
        <v>7.9</v>
      </c>
      <c r="G262" s="4">
        <v>48.9</v>
      </c>
      <c r="H262" s="3" t="s">
        <v>10</v>
      </c>
    </row>
    <row r="263" ht="14.25" spans="1:8">
      <c r="A263" s="3" t="s">
        <v>13</v>
      </c>
      <c r="B263" s="3" t="str">
        <f>"19410030922"</f>
        <v>19410030922</v>
      </c>
      <c r="C263" s="3">
        <v>9</v>
      </c>
      <c r="D263" s="3">
        <v>22</v>
      </c>
      <c r="E263" s="4">
        <v>41</v>
      </c>
      <c r="F263" s="4">
        <v>7.8</v>
      </c>
      <c r="G263" s="4">
        <v>48.8</v>
      </c>
      <c r="H263" s="3" t="s">
        <v>10</v>
      </c>
    </row>
    <row r="264" ht="14.25" spans="1:8">
      <c r="A264" s="3" t="s">
        <v>13</v>
      </c>
      <c r="B264" s="3" t="str">
        <f>"19410030914"</f>
        <v>19410030914</v>
      </c>
      <c r="C264" s="3">
        <v>9</v>
      </c>
      <c r="D264" s="3">
        <v>14</v>
      </c>
      <c r="E264" s="4">
        <v>32</v>
      </c>
      <c r="F264" s="4">
        <v>16.5</v>
      </c>
      <c r="G264" s="4">
        <v>48.5</v>
      </c>
      <c r="H264" s="3" t="s">
        <v>10</v>
      </c>
    </row>
    <row r="265" ht="14.25" spans="1:8">
      <c r="A265" s="3" t="s">
        <v>13</v>
      </c>
      <c r="B265" s="3" t="str">
        <f>"19410030912"</f>
        <v>19410030912</v>
      </c>
      <c r="C265" s="3">
        <v>9</v>
      </c>
      <c r="D265" s="3">
        <v>12</v>
      </c>
      <c r="E265" s="4">
        <v>39</v>
      </c>
      <c r="F265" s="4">
        <v>9.2</v>
      </c>
      <c r="G265" s="4">
        <v>48.2</v>
      </c>
      <c r="H265" s="3" t="s">
        <v>10</v>
      </c>
    </row>
    <row r="266" ht="14.25" spans="1:8">
      <c r="A266" s="3" t="s">
        <v>13</v>
      </c>
      <c r="B266" s="3" t="str">
        <f>"19410031306"</f>
        <v>19410031306</v>
      </c>
      <c r="C266" s="3">
        <v>13</v>
      </c>
      <c r="D266" s="3">
        <v>6</v>
      </c>
      <c r="E266" s="4">
        <v>42</v>
      </c>
      <c r="F266" s="4">
        <v>5.8</v>
      </c>
      <c r="G266" s="4">
        <v>47.8</v>
      </c>
      <c r="H266" s="3" t="s">
        <v>10</v>
      </c>
    </row>
    <row r="267" ht="14.25" spans="1:8">
      <c r="A267" s="3" t="s">
        <v>13</v>
      </c>
      <c r="B267" s="3" t="str">
        <f>"19410030919"</f>
        <v>19410030919</v>
      </c>
      <c r="C267" s="3">
        <v>9</v>
      </c>
      <c r="D267" s="3">
        <v>19</v>
      </c>
      <c r="E267" s="4">
        <v>40</v>
      </c>
      <c r="F267" s="4">
        <v>7.7</v>
      </c>
      <c r="G267" s="4">
        <v>47.7</v>
      </c>
      <c r="H267" s="3" t="s">
        <v>10</v>
      </c>
    </row>
    <row r="268" ht="14.25" spans="1:8">
      <c r="A268" s="3" t="s">
        <v>13</v>
      </c>
      <c r="B268" s="3" t="str">
        <f>"19410031025"</f>
        <v>19410031025</v>
      </c>
      <c r="C268" s="3">
        <v>10</v>
      </c>
      <c r="D268" s="3">
        <v>25</v>
      </c>
      <c r="E268" s="4">
        <v>37</v>
      </c>
      <c r="F268" s="4">
        <v>10.4</v>
      </c>
      <c r="G268" s="4">
        <v>47.4</v>
      </c>
      <c r="H268" s="3" t="s">
        <v>10</v>
      </c>
    </row>
    <row r="269" ht="14.25" spans="1:8">
      <c r="A269" s="3" t="s">
        <v>13</v>
      </c>
      <c r="B269" s="3" t="str">
        <f>"19410031223"</f>
        <v>19410031223</v>
      </c>
      <c r="C269" s="3">
        <v>12</v>
      </c>
      <c r="D269" s="3">
        <v>23</v>
      </c>
      <c r="E269" s="4">
        <v>39</v>
      </c>
      <c r="F269" s="4">
        <v>8.3</v>
      </c>
      <c r="G269" s="4">
        <v>47.3</v>
      </c>
      <c r="H269" s="3" t="s">
        <v>10</v>
      </c>
    </row>
    <row r="270" ht="14.25" spans="1:8">
      <c r="A270" s="3" t="s">
        <v>13</v>
      </c>
      <c r="B270" s="3" t="str">
        <f>"19410030918"</f>
        <v>19410030918</v>
      </c>
      <c r="C270" s="3">
        <v>9</v>
      </c>
      <c r="D270" s="3">
        <v>18</v>
      </c>
      <c r="E270" s="4">
        <v>39</v>
      </c>
      <c r="F270" s="4">
        <v>8.2</v>
      </c>
      <c r="G270" s="4">
        <v>47.2</v>
      </c>
      <c r="H270" s="3" t="s">
        <v>10</v>
      </c>
    </row>
    <row r="271" ht="14.25" spans="1:8">
      <c r="A271" s="3" t="s">
        <v>13</v>
      </c>
      <c r="B271" s="3" t="str">
        <f>"19410030927"</f>
        <v>19410030927</v>
      </c>
      <c r="C271" s="3">
        <v>9</v>
      </c>
      <c r="D271" s="3">
        <v>27</v>
      </c>
      <c r="E271" s="4">
        <v>40</v>
      </c>
      <c r="F271" s="4">
        <v>6.9</v>
      </c>
      <c r="G271" s="4">
        <v>46.9</v>
      </c>
      <c r="H271" s="3" t="s">
        <v>10</v>
      </c>
    </row>
    <row r="272" ht="14.25" spans="1:8">
      <c r="A272" s="3" t="s">
        <v>13</v>
      </c>
      <c r="B272" s="3" t="str">
        <f>"19410031213"</f>
        <v>19410031213</v>
      </c>
      <c r="C272" s="3">
        <v>12</v>
      </c>
      <c r="D272" s="3">
        <v>13</v>
      </c>
      <c r="E272" s="4">
        <v>37</v>
      </c>
      <c r="F272" s="4">
        <v>9.8</v>
      </c>
      <c r="G272" s="4">
        <v>46.8</v>
      </c>
      <c r="H272" s="3" t="s">
        <v>10</v>
      </c>
    </row>
    <row r="273" ht="14.25" spans="1:8">
      <c r="A273" s="3" t="s">
        <v>13</v>
      </c>
      <c r="B273" s="3" t="str">
        <f>"19410031021"</f>
        <v>19410031021</v>
      </c>
      <c r="C273" s="3">
        <v>10</v>
      </c>
      <c r="D273" s="3">
        <v>21</v>
      </c>
      <c r="E273" s="4">
        <v>41</v>
      </c>
      <c r="F273" s="4">
        <v>5.5</v>
      </c>
      <c r="G273" s="4">
        <v>46.5</v>
      </c>
      <c r="H273" s="3" t="s">
        <v>10</v>
      </c>
    </row>
    <row r="274" ht="14.25" spans="1:8">
      <c r="A274" s="3" t="s">
        <v>13</v>
      </c>
      <c r="B274" s="3" t="str">
        <f>"19410030907"</f>
        <v>19410030907</v>
      </c>
      <c r="C274" s="3">
        <v>9</v>
      </c>
      <c r="D274" s="3">
        <v>7</v>
      </c>
      <c r="E274" s="4">
        <v>36</v>
      </c>
      <c r="F274" s="4">
        <v>10.4</v>
      </c>
      <c r="G274" s="4">
        <v>46.4</v>
      </c>
      <c r="H274" s="3" t="s">
        <v>10</v>
      </c>
    </row>
    <row r="275" ht="14.25" spans="1:8">
      <c r="A275" s="3" t="s">
        <v>13</v>
      </c>
      <c r="B275" s="3" t="str">
        <f>"19410031012"</f>
        <v>19410031012</v>
      </c>
      <c r="C275" s="3">
        <v>10</v>
      </c>
      <c r="D275" s="3">
        <v>12</v>
      </c>
      <c r="E275" s="4">
        <v>35</v>
      </c>
      <c r="F275" s="4">
        <v>11.3</v>
      </c>
      <c r="G275" s="4">
        <v>46.3</v>
      </c>
      <c r="H275" s="3" t="s">
        <v>10</v>
      </c>
    </row>
    <row r="276" ht="14.25" spans="1:8">
      <c r="A276" s="3" t="s">
        <v>13</v>
      </c>
      <c r="B276" s="3" t="str">
        <f>"19410031001"</f>
        <v>19410031001</v>
      </c>
      <c r="C276" s="3">
        <v>10</v>
      </c>
      <c r="D276" s="3">
        <v>1</v>
      </c>
      <c r="E276" s="4">
        <v>36</v>
      </c>
      <c r="F276" s="4">
        <v>10.1</v>
      </c>
      <c r="G276" s="4">
        <v>46.1</v>
      </c>
      <c r="H276" s="3" t="s">
        <v>10</v>
      </c>
    </row>
    <row r="277" ht="14.25" spans="1:8">
      <c r="A277" s="3" t="s">
        <v>13</v>
      </c>
      <c r="B277" s="3" t="str">
        <f>"19410031112"</f>
        <v>19410031112</v>
      </c>
      <c r="C277" s="3">
        <v>11</v>
      </c>
      <c r="D277" s="3">
        <v>12</v>
      </c>
      <c r="E277" s="4">
        <v>34</v>
      </c>
      <c r="F277" s="4">
        <v>12</v>
      </c>
      <c r="G277" s="4">
        <v>46</v>
      </c>
      <c r="H277" s="3" t="s">
        <v>10</v>
      </c>
    </row>
    <row r="278" ht="14.25" spans="1:8">
      <c r="A278" s="3" t="s">
        <v>13</v>
      </c>
      <c r="B278" s="3" t="str">
        <f>"19410031106"</f>
        <v>19410031106</v>
      </c>
      <c r="C278" s="3">
        <v>11</v>
      </c>
      <c r="D278" s="3">
        <v>6</v>
      </c>
      <c r="E278" s="4">
        <v>36</v>
      </c>
      <c r="F278" s="4">
        <v>10</v>
      </c>
      <c r="G278" s="4">
        <v>46</v>
      </c>
      <c r="H278" s="3" t="s">
        <v>10</v>
      </c>
    </row>
    <row r="279" ht="14.25" spans="1:8">
      <c r="A279" s="3" t="s">
        <v>13</v>
      </c>
      <c r="B279" s="3" t="str">
        <f>"19410030909"</f>
        <v>19410030909</v>
      </c>
      <c r="C279" s="3">
        <v>9</v>
      </c>
      <c r="D279" s="3">
        <v>9</v>
      </c>
      <c r="E279" s="4">
        <v>32</v>
      </c>
      <c r="F279" s="4">
        <v>13.8</v>
      </c>
      <c r="G279" s="4">
        <v>45.8</v>
      </c>
      <c r="H279" s="3" t="s">
        <v>10</v>
      </c>
    </row>
    <row r="280" ht="14.25" spans="1:8">
      <c r="A280" s="3" t="s">
        <v>13</v>
      </c>
      <c r="B280" s="3" t="str">
        <f>"19410031118"</f>
        <v>19410031118</v>
      </c>
      <c r="C280" s="3">
        <v>11</v>
      </c>
      <c r="D280" s="3">
        <v>18</v>
      </c>
      <c r="E280" s="4">
        <v>37</v>
      </c>
      <c r="F280" s="4">
        <v>8.3</v>
      </c>
      <c r="G280" s="4">
        <v>45.3</v>
      </c>
      <c r="H280" s="3" t="s">
        <v>10</v>
      </c>
    </row>
    <row r="281" ht="14.25" spans="1:8">
      <c r="A281" s="3" t="s">
        <v>13</v>
      </c>
      <c r="B281" s="3" t="str">
        <f>"19410031026"</f>
        <v>19410031026</v>
      </c>
      <c r="C281" s="3">
        <v>10</v>
      </c>
      <c r="D281" s="3">
        <v>26</v>
      </c>
      <c r="E281" s="4">
        <v>41</v>
      </c>
      <c r="F281" s="4">
        <v>4.2</v>
      </c>
      <c r="G281" s="4">
        <v>45.2</v>
      </c>
      <c r="H281" s="3" t="s">
        <v>10</v>
      </c>
    </row>
    <row r="282" ht="14.25" spans="1:8">
      <c r="A282" s="3" t="s">
        <v>13</v>
      </c>
      <c r="B282" s="3" t="str">
        <f>"19410031009"</f>
        <v>19410031009</v>
      </c>
      <c r="C282" s="3">
        <v>10</v>
      </c>
      <c r="D282" s="3">
        <v>9</v>
      </c>
      <c r="E282" s="4">
        <v>35</v>
      </c>
      <c r="F282" s="4">
        <v>10.1</v>
      </c>
      <c r="G282" s="4">
        <v>45.1</v>
      </c>
      <c r="H282" s="3" t="s">
        <v>10</v>
      </c>
    </row>
    <row r="283" ht="14.25" spans="1:8">
      <c r="A283" s="3" t="s">
        <v>13</v>
      </c>
      <c r="B283" s="3" t="str">
        <f>"19410030917"</f>
        <v>19410030917</v>
      </c>
      <c r="C283" s="3">
        <v>9</v>
      </c>
      <c r="D283" s="3">
        <v>17</v>
      </c>
      <c r="E283" s="4">
        <v>35</v>
      </c>
      <c r="F283" s="4">
        <v>9.7</v>
      </c>
      <c r="G283" s="4">
        <v>44.7</v>
      </c>
      <c r="H283" s="3" t="s">
        <v>10</v>
      </c>
    </row>
    <row r="284" ht="14.25" spans="1:8">
      <c r="A284" s="3" t="s">
        <v>13</v>
      </c>
      <c r="B284" s="3" t="str">
        <f>"19410030913"</f>
        <v>19410030913</v>
      </c>
      <c r="C284" s="3">
        <v>9</v>
      </c>
      <c r="D284" s="3">
        <v>13</v>
      </c>
      <c r="E284" s="4">
        <v>32</v>
      </c>
      <c r="F284" s="4">
        <v>12.4</v>
      </c>
      <c r="G284" s="4">
        <v>44.4</v>
      </c>
      <c r="H284" s="3" t="s">
        <v>10</v>
      </c>
    </row>
    <row r="285" ht="14.25" spans="1:8">
      <c r="A285" s="3" t="s">
        <v>13</v>
      </c>
      <c r="B285" s="3" t="str">
        <f>"19410031006"</f>
        <v>19410031006</v>
      </c>
      <c r="C285" s="3">
        <v>10</v>
      </c>
      <c r="D285" s="3">
        <v>6</v>
      </c>
      <c r="E285" s="4">
        <v>35</v>
      </c>
      <c r="F285" s="4">
        <v>9.1</v>
      </c>
      <c r="G285" s="4">
        <v>44.1</v>
      </c>
      <c r="H285" s="3" t="s">
        <v>10</v>
      </c>
    </row>
    <row r="286" ht="14.25" spans="1:8">
      <c r="A286" s="3" t="s">
        <v>13</v>
      </c>
      <c r="B286" s="3" t="str">
        <f>"19410031110"</f>
        <v>19410031110</v>
      </c>
      <c r="C286" s="3">
        <v>11</v>
      </c>
      <c r="D286" s="3">
        <v>10</v>
      </c>
      <c r="E286" s="4">
        <v>34</v>
      </c>
      <c r="F286" s="4">
        <v>10.1</v>
      </c>
      <c r="G286" s="4">
        <v>44.1</v>
      </c>
      <c r="H286" s="3" t="s">
        <v>10</v>
      </c>
    </row>
    <row r="287" ht="14.25" spans="1:8">
      <c r="A287" s="3" t="s">
        <v>13</v>
      </c>
      <c r="B287" s="3" t="str">
        <f>"19410031125"</f>
        <v>19410031125</v>
      </c>
      <c r="C287" s="3">
        <v>11</v>
      </c>
      <c r="D287" s="3">
        <v>25</v>
      </c>
      <c r="E287" s="4">
        <v>38</v>
      </c>
      <c r="F287" s="4">
        <v>6.1</v>
      </c>
      <c r="G287" s="4">
        <v>44.1</v>
      </c>
      <c r="H287" s="3" t="s">
        <v>10</v>
      </c>
    </row>
    <row r="288" ht="14.25" spans="1:8">
      <c r="A288" s="3" t="s">
        <v>13</v>
      </c>
      <c r="B288" s="3" t="str">
        <f>"19410031205"</f>
        <v>19410031205</v>
      </c>
      <c r="C288" s="3">
        <v>12</v>
      </c>
      <c r="D288" s="3">
        <v>5</v>
      </c>
      <c r="E288" s="4">
        <v>34</v>
      </c>
      <c r="F288" s="4">
        <v>10.1</v>
      </c>
      <c r="G288" s="4">
        <v>44.1</v>
      </c>
      <c r="H288" s="3" t="s">
        <v>10</v>
      </c>
    </row>
    <row r="289" ht="14.25" spans="1:8">
      <c r="A289" s="3" t="s">
        <v>13</v>
      </c>
      <c r="B289" s="3" t="str">
        <f>"19410031002"</f>
        <v>19410031002</v>
      </c>
      <c r="C289" s="3">
        <v>10</v>
      </c>
      <c r="D289" s="3">
        <v>2</v>
      </c>
      <c r="E289" s="4">
        <v>33</v>
      </c>
      <c r="F289" s="4">
        <v>10.9</v>
      </c>
      <c r="G289" s="4">
        <v>43.9</v>
      </c>
      <c r="H289" s="3" t="s">
        <v>10</v>
      </c>
    </row>
    <row r="290" ht="14.25" spans="1:8">
      <c r="A290" s="3" t="s">
        <v>13</v>
      </c>
      <c r="B290" s="3" t="str">
        <f>"19410031017"</f>
        <v>19410031017</v>
      </c>
      <c r="C290" s="3">
        <v>10</v>
      </c>
      <c r="D290" s="3">
        <v>17</v>
      </c>
      <c r="E290" s="4">
        <v>35</v>
      </c>
      <c r="F290" s="4">
        <v>8.7</v>
      </c>
      <c r="G290" s="4">
        <v>43.7</v>
      </c>
      <c r="H290" s="3" t="s">
        <v>10</v>
      </c>
    </row>
    <row r="291" ht="14.25" spans="1:8">
      <c r="A291" s="3" t="s">
        <v>13</v>
      </c>
      <c r="B291" s="3" t="str">
        <f>"19410031024"</f>
        <v>19410031024</v>
      </c>
      <c r="C291" s="3">
        <v>10</v>
      </c>
      <c r="D291" s="3">
        <v>24</v>
      </c>
      <c r="E291" s="4">
        <v>35</v>
      </c>
      <c r="F291" s="4">
        <v>8.7</v>
      </c>
      <c r="G291" s="4">
        <v>43.7</v>
      </c>
      <c r="H291" s="3" t="s">
        <v>10</v>
      </c>
    </row>
    <row r="292" ht="14.25" spans="1:8">
      <c r="A292" s="3" t="s">
        <v>13</v>
      </c>
      <c r="B292" s="3" t="str">
        <f>"19410031310"</f>
        <v>19410031310</v>
      </c>
      <c r="C292" s="3">
        <v>13</v>
      </c>
      <c r="D292" s="3">
        <v>10</v>
      </c>
      <c r="E292" s="4">
        <v>34</v>
      </c>
      <c r="F292" s="4">
        <v>8.3</v>
      </c>
      <c r="G292" s="4">
        <v>42.3</v>
      </c>
      <c r="H292" s="3" t="s">
        <v>10</v>
      </c>
    </row>
    <row r="293" ht="14.25" spans="1:8">
      <c r="A293" s="3" t="s">
        <v>13</v>
      </c>
      <c r="B293" s="3" t="str">
        <f>"19410031209"</f>
        <v>19410031209</v>
      </c>
      <c r="C293" s="3">
        <v>12</v>
      </c>
      <c r="D293" s="3">
        <v>9</v>
      </c>
      <c r="E293" s="4">
        <v>34</v>
      </c>
      <c r="F293" s="4">
        <v>6.9</v>
      </c>
      <c r="G293" s="4">
        <v>40.9</v>
      </c>
      <c r="H293" s="3" t="s">
        <v>10</v>
      </c>
    </row>
    <row r="294" ht="14.25" spans="1:8">
      <c r="A294" s="3" t="s">
        <v>13</v>
      </c>
      <c r="B294" s="3" t="str">
        <f>"19410031224"</f>
        <v>19410031224</v>
      </c>
      <c r="C294" s="3">
        <v>12</v>
      </c>
      <c r="D294" s="3">
        <v>24</v>
      </c>
      <c r="E294" s="4">
        <v>31</v>
      </c>
      <c r="F294" s="4">
        <v>9.7</v>
      </c>
      <c r="G294" s="4">
        <v>40.7</v>
      </c>
      <c r="H294" s="3" t="s">
        <v>10</v>
      </c>
    </row>
    <row r="295" ht="14.25" spans="1:8">
      <c r="A295" s="3" t="s">
        <v>13</v>
      </c>
      <c r="B295" s="3" t="str">
        <f>"19410031226"</f>
        <v>19410031226</v>
      </c>
      <c r="C295" s="3">
        <v>12</v>
      </c>
      <c r="D295" s="3">
        <v>26</v>
      </c>
      <c r="E295" s="4">
        <v>30</v>
      </c>
      <c r="F295" s="4">
        <v>10.4</v>
      </c>
      <c r="G295" s="4">
        <v>40.4</v>
      </c>
      <c r="H295" s="3" t="s">
        <v>10</v>
      </c>
    </row>
    <row r="296" ht="14.25" spans="1:8">
      <c r="A296" s="3" t="s">
        <v>13</v>
      </c>
      <c r="B296" s="3" t="str">
        <f>"19410031117"</f>
        <v>19410031117</v>
      </c>
      <c r="C296" s="3">
        <v>11</v>
      </c>
      <c r="D296" s="3">
        <v>17</v>
      </c>
      <c r="E296" s="4">
        <v>31</v>
      </c>
      <c r="F296" s="4">
        <v>9.3</v>
      </c>
      <c r="G296" s="4">
        <v>40.3</v>
      </c>
      <c r="H296" s="3" t="s">
        <v>10</v>
      </c>
    </row>
    <row r="297" ht="14.25" spans="1:8">
      <c r="A297" s="3" t="s">
        <v>13</v>
      </c>
      <c r="B297" s="3" t="str">
        <f>"19410031027"</f>
        <v>19410031027</v>
      </c>
      <c r="C297" s="3">
        <v>10</v>
      </c>
      <c r="D297" s="3">
        <v>27</v>
      </c>
      <c r="E297" s="4">
        <v>32</v>
      </c>
      <c r="F297" s="4">
        <v>8.3</v>
      </c>
      <c r="G297" s="4">
        <v>40.3</v>
      </c>
      <c r="H297" s="3" t="s">
        <v>10</v>
      </c>
    </row>
    <row r="298" ht="14.25" spans="1:8">
      <c r="A298" s="3" t="s">
        <v>13</v>
      </c>
      <c r="B298" s="3" t="str">
        <f>"19410031109"</f>
        <v>19410031109</v>
      </c>
      <c r="C298" s="3">
        <v>11</v>
      </c>
      <c r="D298" s="3">
        <v>9</v>
      </c>
      <c r="E298" s="4">
        <v>33</v>
      </c>
      <c r="F298" s="4">
        <v>6.6</v>
      </c>
      <c r="G298" s="4">
        <v>39.6</v>
      </c>
      <c r="H298" s="3" t="s">
        <v>10</v>
      </c>
    </row>
    <row r="299" ht="14.25" spans="1:8">
      <c r="A299" s="3" t="s">
        <v>13</v>
      </c>
      <c r="B299" s="3" t="str">
        <f>"19410031124"</f>
        <v>19410031124</v>
      </c>
      <c r="C299" s="3">
        <v>11</v>
      </c>
      <c r="D299" s="3">
        <v>24</v>
      </c>
      <c r="E299" s="4">
        <v>33</v>
      </c>
      <c r="F299" s="4">
        <v>6.6</v>
      </c>
      <c r="G299" s="4">
        <v>39.6</v>
      </c>
      <c r="H299" s="3" t="s">
        <v>10</v>
      </c>
    </row>
    <row r="300" ht="14.25" spans="1:8">
      <c r="A300" s="3" t="s">
        <v>13</v>
      </c>
      <c r="B300" s="3" t="str">
        <f>"19410031214"</f>
        <v>19410031214</v>
      </c>
      <c r="C300" s="3">
        <v>12</v>
      </c>
      <c r="D300" s="3">
        <v>14</v>
      </c>
      <c r="E300" s="4">
        <v>36</v>
      </c>
      <c r="F300" s="4">
        <v>3.6</v>
      </c>
      <c r="G300" s="4">
        <v>39.6</v>
      </c>
      <c r="H300" s="3" t="s">
        <v>10</v>
      </c>
    </row>
    <row r="301" ht="14.25" spans="1:8">
      <c r="A301" s="3" t="s">
        <v>13</v>
      </c>
      <c r="B301" s="3" t="str">
        <f>"19410031022"</f>
        <v>19410031022</v>
      </c>
      <c r="C301" s="3">
        <v>10</v>
      </c>
      <c r="D301" s="3">
        <v>22</v>
      </c>
      <c r="E301" s="4">
        <v>33</v>
      </c>
      <c r="F301" s="4">
        <v>6.5</v>
      </c>
      <c r="G301" s="4">
        <v>39.5</v>
      </c>
      <c r="H301" s="3" t="s">
        <v>10</v>
      </c>
    </row>
    <row r="302" ht="14.25" spans="1:8">
      <c r="A302" s="3" t="s">
        <v>13</v>
      </c>
      <c r="B302" s="3" t="str">
        <f>"19410031121"</f>
        <v>19410031121</v>
      </c>
      <c r="C302" s="3">
        <v>11</v>
      </c>
      <c r="D302" s="3">
        <v>21</v>
      </c>
      <c r="E302" s="4">
        <v>29</v>
      </c>
      <c r="F302" s="4">
        <v>10.1</v>
      </c>
      <c r="G302" s="4">
        <v>39.1</v>
      </c>
      <c r="H302" s="3" t="s">
        <v>10</v>
      </c>
    </row>
    <row r="303" ht="14.25" spans="1:8">
      <c r="A303" s="3" t="s">
        <v>13</v>
      </c>
      <c r="B303" s="3" t="str">
        <f>"19410031227"</f>
        <v>19410031227</v>
      </c>
      <c r="C303" s="3">
        <v>12</v>
      </c>
      <c r="D303" s="3">
        <v>27</v>
      </c>
      <c r="E303" s="4">
        <v>28</v>
      </c>
      <c r="F303" s="4">
        <v>10.8</v>
      </c>
      <c r="G303" s="4">
        <v>38.8</v>
      </c>
      <c r="H303" s="3" t="s">
        <v>10</v>
      </c>
    </row>
    <row r="304" ht="14.25" spans="1:8">
      <c r="A304" s="3" t="s">
        <v>13</v>
      </c>
      <c r="B304" s="3" t="str">
        <f>"19410030929"</f>
        <v>19410030929</v>
      </c>
      <c r="C304" s="3">
        <v>9</v>
      </c>
      <c r="D304" s="3">
        <v>29</v>
      </c>
      <c r="E304" s="4">
        <v>32</v>
      </c>
      <c r="F304" s="4">
        <v>6.7</v>
      </c>
      <c r="G304" s="4">
        <v>38.7</v>
      </c>
      <c r="H304" s="3" t="s">
        <v>10</v>
      </c>
    </row>
    <row r="305" ht="14.25" spans="1:8">
      <c r="A305" s="3" t="s">
        <v>13</v>
      </c>
      <c r="B305" s="3" t="str">
        <f>"19410031222"</f>
        <v>19410031222</v>
      </c>
      <c r="C305" s="3">
        <v>12</v>
      </c>
      <c r="D305" s="3">
        <v>22</v>
      </c>
      <c r="E305" s="4">
        <v>33</v>
      </c>
      <c r="F305" s="4">
        <v>5.6</v>
      </c>
      <c r="G305" s="4">
        <v>38.6</v>
      </c>
      <c r="H305" s="3" t="s">
        <v>10</v>
      </c>
    </row>
    <row r="306" ht="14.25" spans="1:8">
      <c r="A306" s="3" t="s">
        <v>13</v>
      </c>
      <c r="B306" s="3" t="str">
        <f>"19410031311"</f>
        <v>19410031311</v>
      </c>
      <c r="C306" s="3">
        <v>13</v>
      </c>
      <c r="D306" s="3">
        <v>11</v>
      </c>
      <c r="E306" s="4">
        <v>29</v>
      </c>
      <c r="F306" s="4">
        <v>9.2</v>
      </c>
      <c r="G306" s="4">
        <v>38.2</v>
      </c>
      <c r="H306" s="3" t="s">
        <v>10</v>
      </c>
    </row>
    <row r="307" ht="14.25" spans="1:8">
      <c r="A307" s="3" t="s">
        <v>13</v>
      </c>
      <c r="B307" s="3" t="str">
        <f>"19410031303"</f>
        <v>19410031303</v>
      </c>
      <c r="C307" s="3">
        <v>13</v>
      </c>
      <c r="D307" s="3">
        <v>3</v>
      </c>
      <c r="E307" s="4">
        <v>30</v>
      </c>
      <c r="F307" s="4">
        <v>8.2</v>
      </c>
      <c r="G307" s="4">
        <v>38.2</v>
      </c>
      <c r="H307" s="3" t="s">
        <v>10</v>
      </c>
    </row>
    <row r="308" ht="14.25" spans="1:8">
      <c r="A308" s="3" t="s">
        <v>13</v>
      </c>
      <c r="B308" s="3" t="str">
        <f>"19410031215"</f>
        <v>19410031215</v>
      </c>
      <c r="C308" s="3">
        <v>12</v>
      </c>
      <c r="D308" s="3">
        <v>15</v>
      </c>
      <c r="E308" s="4">
        <v>36</v>
      </c>
      <c r="F308" s="4">
        <v>2.1</v>
      </c>
      <c r="G308" s="4">
        <v>38.1</v>
      </c>
      <c r="H308" s="3" t="s">
        <v>10</v>
      </c>
    </row>
    <row r="309" ht="14.25" spans="1:8">
      <c r="A309" s="3" t="s">
        <v>13</v>
      </c>
      <c r="B309" s="3" t="str">
        <f>"19410030915"</f>
        <v>19410030915</v>
      </c>
      <c r="C309" s="3">
        <v>9</v>
      </c>
      <c r="D309" s="3">
        <v>15</v>
      </c>
      <c r="E309" s="4">
        <v>30</v>
      </c>
      <c r="F309" s="4">
        <v>8.1</v>
      </c>
      <c r="G309" s="4">
        <v>38.1</v>
      </c>
      <c r="H309" s="3" t="s">
        <v>10</v>
      </c>
    </row>
    <row r="310" ht="14.25" spans="1:8">
      <c r="A310" s="3" t="s">
        <v>13</v>
      </c>
      <c r="B310" s="3" t="str">
        <f>"19410031104"</f>
        <v>19410031104</v>
      </c>
      <c r="C310" s="3">
        <v>11</v>
      </c>
      <c r="D310" s="3">
        <v>4</v>
      </c>
      <c r="E310" s="4">
        <v>29</v>
      </c>
      <c r="F310" s="4">
        <v>8.8</v>
      </c>
      <c r="G310" s="4">
        <v>37.8</v>
      </c>
      <c r="H310" s="3" t="s">
        <v>10</v>
      </c>
    </row>
    <row r="311" ht="14.25" spans="1:8">
      <c r="A311" s="3" t="s">
        <v>13</v>
      </c>
      <c r="B311" s="3" t="str">
        <f>"19410030926"</f>
        <v>19410030926</v>
      </c>
      <c r="C311" s="3">
        <v>9</v>
      </c>
      <c r="D311" s="3">
        <v>26</v>
      </c>
      <c r="E311" s="4">
        <v>31</v>
      </c>
      <c r="F311" s="4">
        <v>6.6</v>
      </c>
      <c r="G311" s="4">
        <v>37.6</v>
      </c>
      <c r="H311" s="3" t="s">
        <v>10</v>
      </c>
    </row>
    <row r="312" ht="14.25" spans="1:8">
      <c r="A312" s="3" t="s">
        <v>13</v>
      </c>
      <c r="B312" s="3" t="str">
        <f>"19410031120"</f>
        <v>19410031120</v>
      </c>
      <c r="C312" s="3">
        <v>11</v>
      </c>
      <c r="D312" s="3">
        <v>20</v>
      </c>
      <c r="E312" s="4">
        <v>30</v>
      </c>
      <c r="F312" s="4">
        <v>7.3</v>
      </c>
      <c r="G312" s="4">
        <v>37.3</v>
      </c>
      <c r="H312" s="3" t="s">
        <v>10</v>
      </c>
    </row>
    <row r="313" ht="14.25" spans="1:8">
      <c r="A313" s="3" t="s">
        <v>13</v>
      </c>
      <c r="B313" s="3" t="str">
        <f>"19410031113"</f>
        <v>19410031113</v>
      </c>
      <c r="C313" s="3">
        <v>11</v>
      </c>
      <c r="D313" s="3">
        <v>13</v>
      </c>
      <c r="E313" s="4">
        <v>33</v>
      </c>
      <c r="F313" s="4">
        <v>4.2</v>
      </c>
      <c r="G313" s="4">
        <v>37.2</v>
      </c>
      <c r="H313" s="3" t="s">
        <v>10</v>
      </c>
    </row>
    <row r="314" ht="14.25" spans="1:8">
      <c r="A314" s="3" t="s">
        <v>13</v>
      </c>
      <c r="B314" s="3" t="str">
        <f>"19410030924"</f>
        <v>19410030924</v>
      </c>
      <c r="C314" s="3">
        <v>9</v>
      </c>
      <c r="D314" s="3">
        <v>24</v>
      </c>
      <c r="E314" s="4">
        <v>28</v>
      </c>
      <c r="F314" s="4">
        <v>9.2</v>
      </c>
      <c r="G314" s="4">
        <v>37.2</v>
      </c>
      <c r="H314" s="3" t="s">
        <v>10</v>
      </c>
    </row>
    <row r="315" ht="14.25" spans="1:8">
      <c r="A315" s="3" t="s">
        <v>13</v>
      </c>
      <c r="B315" s="3" t="str">
        <f>"19410031129"</f>
        <v>19410031129</v>
      </c>
      <c r="C315" s="3">
        <v>11</v>
      </c>
      <c r="D315" s="3">
        <v>29</v>
      </c>
      <c r="E315" s="4">
        <v>29</v>
      </c>
      <c r="F315" s="4">
        <v>8</v>
      </c>
      <c r="G315" s="4">
        <v>37</v>
      </c>
      <c r="H315" s="3" t="s">
        <v>10</v>
      </c>
    </row>
    <row r="316" ht="14.25" spans="1:8">
      <c r="A316" s="3" t="s">
        <v>13</v>
      </c>
      <c r="B316" s="3" t="str">
        <f>"19410031007"</f>
        <v>19410031007</v>
      </c>
      <c r="C316" s="3">
        <v>10</v>
      </c>
      <c r="D316" s="3">
        <v>7</v>
      </c>
      <c r="E316" s="4">
        <v>26</v>
      </c>
      <c r="F316" s="4">
        <v>10.9</v>
      </c>
      <c r="G316" s="4">
        <v>36.9</v>
      </c>
      <c r="H316" s="3" t="s">
        <v>10</v>
      </c>
    </row>
    <row r="317" ht="14.25" spans="1:8">
      <c r="A317" s="3" t="s">
        <v>13</v>
      </c>
      <c r="B317" s="3" t="str">
        <f>"19410031023"</f>
        <v>19410031023</v>
      </c>
      <c r="C317" s="3">
        <v>10</v>
      </c>
      <c r="D317" s="3">
        <v>23</v>
      </c>
      <c r="E317" s="4">
        <v>27</v>
      </c>
      <c r="F317" s="4">
        <v>9.9</v>
      </c>
      <c r="G317" s="4">
        <v>36.9</v>
      </c>
      <c r="H317" s="3" t="s">
        <v>10</v>
      </c>
    </row>
    <row r="318" ht="14.25" spans="1:8">
      <c r="A318" s="3" t="s">
        <v>13</v>
      </c>
      <c r="B318" s="3" t="str">
        <f>"19410031216"</f>
        <v>19410031216</v>
      </c>
      <c r="C318" s="3">
        <v>12</v>
      </c>
      <c r="D318" s="3">
        <v>16</v>
      </c>
      <c r="E318" s="4">
        <v>30</v>
      </c>
      <c r="F318" s="4">
        <v>6.6</v>
      </c>
      <c r="G318" s="4">
        <v>36.6</v>
      </c>
      <c r="H318" s="3" t="s">
        <v>10</v>
      </c>
    </row>
    <row r="319" ht="14.25" spans="1:8">
      <c r="A319" s="3" t="s">
        <v>13</v>
      </c>
      <c r="B319" s="3" t="str">
        <f>"19410031019"</f>
        <v>19410031019</v>
      </c>
      <c r="C319" s="3">
        <v>10</v>
      </c>
      <c r="D319" s="3">
        <v>19</v>
      </c>
      <c r="E319" s="4">
        <v>34</v>
      </c>
      <c r="F319" s="4">
        <v>2</v>
      </c>
      <c r="G319" s="4">
        <v>36</v>
      </c>
      <c r="H319" s="3" t="s">
        <v>10</v>
      </c>
    </row>
    <row r="320" ht="14.25" spans="1:8">
      <c r="A320" s="3" t="s">
        <v>13</v>
      </c>
      <c r="B320" s="3" t="str">
        <f>"19410030901"</f>
        <v>19410030901</v>
      </c>
      <c r="C320" s="3">
        <v>9</v>
      </c>
      <c r="D320" s="3">
        <v>1</v>
      </c>
      <c r="E320" s="4">
        <v>23</v>
      </c>
      <c r="F320" s="4">
        <v>12.6</v>
      </c>
      <c r="G320" s="4">
        <v>35.6</v>
      </c>
      <c r="H320" s="3" t="s">
        <v>10</v>
      </c>
    </row>
    <row r="321" ht="14.25" spans="1:8">
      <c r="A321" s="3" t="s">
        <v>13</v>
      </c>
      <c r="B321" s="3" t="str">
        <f>"19410030930"</f>
        <v>19410030930</v>
      </c>
      <c r="C321" s="3">
        <v>9</v>
      </c>
      <c r="D321" s="3">
        <v>30</v>
      </c>
      <c r="E321" s="4">
        <v>33</v>
      </c>
      <c r="F321" s="4">
        <v>2.4</v>
      </c>
      <c r="G321" s="4">
        <v>35.4</v>
      </c>
      <c r="H321" s="3" t="s">
        <v>10</v>
      </c>
    </row>
    <row r="322" ht="14.25" spans="1:8">
      <c r="A322" s="3" t="s">
        <v>13</v>
      </c>
      <c r="B322" s="3" t="str">
        <f>"19410031108"</f>
        <v>19410031108</v>
      </c>
      <c r="C322" s="3">
        <v>11</v>
      </c>
      <c r="D322" s="3">
        <v>8</v>
      </c>
      <c r="E322" s="4">
        <v>29</v>
      </c>
      <c r="F322" s="4">
        <v>6.4</v>
      </c>
      <c r="G322" s="4">
        <v>35.4</v>
      </c>
      <c r="H322" s="3" t="s">
        <v>10</v>
      </c>
    </row>
    <row r="323" ht="14.25" spans="1:8">
      <c r="A323" s="3" t="s">
        <v>13</v>
      </c>
      <c r="B323" s="3" t="str">
        <f>"19410031030"</f>
        <v>19410031030</v>
      </c>
      <c r="C323" s="3">
        <v>10</v>
      </c>
      <c r="D323" s="3">
        <v>30</v>
      </c>
      <c r="E323" s="4">
        <v>29</v>
      </c>
      <c r="F323" s="4">
        <v>5.1</v>
      </c>
      <c r="G323" s="4">
        <v>34.1</v>
      </c>
      <c r="H323" s="3" t="s">
        <v>10</v>
      </c>
    </row>
    <row r="324" ht="14.25" spans="1:8">
      <c r="A324" s="3" t="s">
        <v>13</v>
      </c>
      <c r="B324" s="3" t="str">
        <f>"19410031228"</f>
        <v>19410031228</v>
      </c>
      <c r="C324" s="3">
        <v>12</v>
      </c>
      <c r="D324" s="3">
        <v>28</v>
      </c>
      <c r="E324" s="4">
        <v>28</v>
      </c>
      <c r="F324" s="4">
        <v>6.1</v>
      </c>
      <c r="G324" s="4">
        <v>34.1</v>
      </c>
      <c r="H324" s="3" t="s">
        <v>10</v>
      </c>
    </row>
    <row r="325" ht="14.25" spans="1:8">
      <c r="A325" s="3" t="s">
        <v>13</v>
      </c>
      <c r="B325" s="3" t="str">
        <f>"19410030928"</f>
        <v>19410030928</v>
      </c>
      <c r="C325" s="3">
        <v>9</v>
      </c>
      <c r="D325" s="3">
        <v>28</v>
      </c>
      <c r="E325" s="4">
        <v>28</v>
      </c>
      <c r="F325" s="4">
        <v>6.1</v>
      </c>
      <c r="G325" s="4">
        <v>34.1</v>
      </c>
      <c r="H325" s="3" t="s">
        <v>10</v>
      </c>
    </row>
    <row r="326" ht="14.25" spans="1:8">
      <c r="A326" s="3" t="s">
        <v>13</v>
      </c>
      <c r="B326" s="3" t="str">
        <f>"19410030910"</f>
        <v>19410030910</v>
      </c>
      <c r="C326" s="3">
        <v>9</v>
      </c>
      <c r="D326" s="3">
        <v>10</v>
      </c>
      <c r="E326" s="4">
        <v>27</v>
      </c>
      <c r="F326" s="4">
        <v>6.7</v>
      </c>
      <c r="G326" s="4">
        <v>33.7</v>
      </c>
      <c r="H326" s="3" t="s">
        <v>10</v>
      </c>
    </row>
    <row r="327" ht="14.25" spans="1:8">
      <c r="A327" s="3" t="s">
        <v>13</v>
      </c>
      <c r="B327" s="3" t="str">
        <f>"19410031123"</f>
        <v>19410031123</v>
      </c>
      <c r="C327" s="3">
        <v>11</v>
      </c>
      <c r="D327" s="3">
        <v>23</v>
      </c>
      <c r="E327" s="4">
        <v>27</v>
      </c>
      <c r="F327" s="4">
        <v>6.6</v>
      </c>
      <c r="G327" s="4">
        <v>33.6</v>
      </c>
      <c r="H327" s="3" t="s">
        <v>10</v>
      </c>
    </row>
    <row r="328" ht="14.25" spans="1:8">
      <c r="A328" s="3" t="s">
        <v>13</v>
      </c>
      <c r="B328" s="3" t="str">
        <f>"19410031115"</f>
        <v>19410031115</v>
      </c>
      <c r="C328" s="3">
        <v>11</v>
      </c>
      <c r="D328" s="3">
        <v>15</v>
      </c>
      <c r="E328" s="4">
        <v>25</v>
      </c>
      <c r="F328" s="4">
        <v>8.5</v>
      </c>
      <c r="G328" s="4">
        <v>33.5</v>
      </c>
      <c r="H328" s="3" t="s">
        <v>10</v>
      </c>
    </row>
    <row r="329" ht="14.25" spans="1:8">
      <c r="A329" s="3" t="s">
        <v>13</v>
      </c>
      <c r="B329" s="3" t="str">
        <f>"19410031014"</f>
        <v>19410031014</v>
      </c>
      <c r="C329" s="3">
        <v>10</v>
      </c>
      <c r="D329" s="3">
        <v>14</v>
      </c>
      <c r="E329" s="4">
        <v>32</v>
      </c>
      <c r="F329" s="4">
        <v>1.5</v>
      </c>
      <c r="G329" s="4">
        <v>33.5</v>
      </c>
      <c r="H329" s="3" t="s">
        <v>10</v>
      </c>
    </row>
    <row r="330" ht="14.25" spans="1:8">
      <c r="A330" s="3" t="s">
        <v>13</v>
      </c>
      <c r="B330" s="3" t="str">
        <f>"19410031016"</f>
        <v>19410031016</v>
      </c>
      <c r="C330" s="3">
        <v>10</v>
      </c>
      <c r="D330" s="3">
        <v>16</v>
      </c>
      <c r="E330" s="4">
        <v>27</v>
      </c>
      <c r="F330" s="4">
        <v>6.1</v>
      </c>
      <c r="G330" s="4">
        <v>33.1</v>
      </c>
      <c r="H330" s="3" t="s">
        <v>10</v>
      </c>
    </row>
    <row r="331" ht="14.25" spans="1:8">
      <c r="A331" s="3" t="s">
        <v>13</v>
      </c>
      <c r="B331" s="3" t="str">
        <f>"19410031011"</f>
        <v>19410031011</v>
      </c>
      <c r="C331" s="3">
        <v>10</v>
      </c>
      <c r="D331" s="3">
        <v>11</v>
      </c>
      <c r="E331" s="4">
        <v>25</v>
      </c>
      <c r="F331" s="4">
        <v>7.3</v>
      </c>
      <c r="G331" s="4">
        <v>32.3</v>
      </c>
      <c r="H331" s="3" t="s">
        <v>10</v>
      </c>
    </row>
    <row r="332" ht="14.25" spans="1:8">
      <c r="A332" s="3" t="s">
        <v>13</v>
      </c>
      <c r="B332" s="3" t="str">
        <f>"19410031015"</f>
        <v>19410031015</v>
      </c>
      <c r="C332" s="3">
        <v>10</v>
      </c>
      <c r="D332" s="3">
        <v>15</v>
      </c>
      <c r="E332" s="4">
        <v>29</v>
      </c>
      <c r="F332" s="4">
        <v>3.2</v>
      </c>
      <c r="G332" s="4">
        <v>32.2</v>
      </c>
      <c r="H332" s="3" t="s">
        <v>10</v>
      </c>
    </row>
    <row r="333" ht="14.25" spans="1:8">
      <c r="A333" s="3" t="s">
        <v>13</v>
      </c>
      <c r="B333" s="3" t="str">
        <f>"19410031010"</f>
        <v>19410031010</v>
      </c>
      <c r="C333" s="3">
        <v>10</v>
      </c>
      <c r="D333" s="3">
        <v>10</v>
      </c>
      <c r="E333" s="4">
        <v>26</v>
      </c>
      <c r="F333" s="4">
        <v>6.1</v>
      </c>
      <c r="G333" s="4">
        <v>32.1</v>
      </c>
      <c r="H333" s="3" t="s">
        <v>10</v>
      </c>
    </row>
    <row r="334" ht="14.25" spans="1:8">
      <c r="A334" s="3" t="s">
        <v>13</v>
      </c>
      <c r="B334" s="3" t="str">
        <f>"19410031210"</f>
        <v>19410031210</v>
      </c>
      <c r="C334" s="3">
        <v>12</v>
      </c>
      <c r="D334" s="3">
        <v>10</v>
      </c>
      <c r="E334" s="4">
        <v>32</v>
      </c>
      <c r="F334" s="4">
        <v>0</v>
      </c>
      <c r="G334" s="4">
        <v>32</v>
      </c>
      <c r="H334" s="3" t="s">
        <v>10</v>
      </c>
    </row>
    <row r="335" ht="14.25" spans="1:8">
      <c r="A335" s="3" t="s">
        <v>13</v>
      </c>
      <c r="B335" s="3" t="str">
        <f>"19410031202"</f>
        <v>19410031202</v>
      </c>
      <c r="C335" s="3">
        <v>12</v>
      </c>
      <c r="D335" s="3">
        <v>2</v>
      </c>
      <c r="E335" s="4">
        <v>30</v>
      </c>
      <c r="F335" s="4">
        <v>1.7</v>
      </c>
      <c r="G335" s="4">
        <v>31.7</v>
      </c>
      <c r="H335" s="3" t="s">
        <v>10</v>
      </c>
    </row>
    <row r="336" ht="14.25" spans="1:8">
      <c r="A336" s="3" t="s">
        <v>13</v>
      </c>
      <c r="B336" s="3" t="str">
        <f>"19410031212"</f>
        <v>19410031212</v>
      </c>
      <c r="C336" s="3">
        <v>12</v>
      </c>
      <c r="D336" s="3">
        <v>12</v>
      </c>
      <c r="E336" s="4">
        <v>24</v>
      </c>
      <c r="F336" s="4">
        <v>7.7</v>
      </c>
      <c r="G336" s="4">
        <v>31.7</v>
      </c>
      <c r="H336" s="3" t="s">
        <v>10</v>
      </c>
    </row>
    <row r="337" ht="14.25" spans="1:8">
      <c r="A337" s="3" t="s">
        <v>13</v>
      </c>
      <c r="B337" s="3" t="str">
        <f>"19410031105"</f>
        <v>19410031105</v>
      </c>
      <c r="C337" s="3">
        <v>11</v>
      </c>
      <c r="D337" s="3">
        <v>5</v>
      </c>
      <c r="E337" s="4">
        <v>25</v>
      </c>
      <c r="F337" s="4">
        <v>6.2</v>
      </c>
      <c r="G337" s="4">
        <v>31.2</v>
      </c>
      <c r="H337" s="3" t="s">
        <v>10</v>
      </c>
    </row>
    <row r="338" ht="14.25" spans="1:8">
      <c r="A338" s="3" t="s">
        <v>13</v>
      </c>
      <c r="B338" s="3" t="str">
        <f>"19410030902"</f>
        <v>19410030902</v>
      </c>
      <c r="C338" s="3">
        <v>9</v>
      </c>
      <c r="D338" s="3">
        <v>2</v>
      </c>
      <c r="E338" s="4">
        <v>26</v>
      </c>
      <c r="F338" s="4">
        <v>5.1</v>
      </c>
      <c r="G338" s="4">
        <v>31.1</v>
      </c>
      <c r="H338" s="3" t="s">
        <v>10</v>
      </c>
    </row>
    <row r="339" ht="14.25" spans="1:8">
      <c r="A339" s="3" t="s">
        <v>13</v>
      </c>
      <c r="B339" s="3" t="str">
        <f>"19410031302"</f>
        <v>19410031302</v>
      </c>
      <c r="C339" s="3">
        <v>13</v>
      </c>
      <c r="D339" s="3">
        <v>2</v>
      </c>
      <c r="E339" s="4">
        <v>28</v>
      </c>
      <c r="F339" s="4">
        <v>2.8</v>
      </c>
      <c r="G339" s="4">
        <v>30.8</v>
      </c>
      <c r="H339" s="3" t="s">
        <v>10</v>
      </c>
    </row>
    <row r="340" ht="14.25" spans="1:8">
      <c r="A340" s="3" t="s">
        <v>13</v>
      </c>
      <c r="B340" s="3" t="str">
        <f>"19410031304"</f>
        <v>19410031304</v>
      </c>
      <c r="C340" s="3">
        <v>13</v>
      </c>
      <c r="D340" s="3">
        <v>4</v>
      </c>
      <c r="E340" s="4">
        <v>24</v>
      </c>
      <c r="F340" s="4">
        <v>6.6</v>
      </c>
      <c r="G340" s="4">
        <v>30.6</v>
      </c>
      <c r="H340" s="3" t="s">
        <v>10</v>
      </c>
    </row>
    <row r="341" ht="14.25" spans="1:8">
      <c r="A341" s="3" t="s">
        <v>13</v>
      </c>
      <c r="B341" s="3" t="str">
        <f>"19410031230"</f>
        <v>19410031230</v>
      </c>
      <c r="C341" s="3">
        <v>12</v>
      </c>
      <c r="D341" s="3">
        <v>30</v>
      </c>
      <c r="E341" s="4">
        <v>28</v>
      </c>
      <c r="F341" s="4">
        <v>2.5</v>
      </c>
      <c r="G341" s="4">
        <v>30.5</v>
      </c>
      <c r="H341" s="3" t="s">
        <v>10</v>
      </c>
    </row>
    <row r="342" ht="14.25" spans="1:8">
      <c r="A342" s="3" t="s">
        <v>13</v>
      </c>
      <c r="B342" s="3" t="str">
        <f>"19410031122"</f>
        <v>19410031122</v>
      </c>
      <c r="C342" s="3">
        <v>11</v>
      </c>
      <c r="D342" s="3">
        <v>22</v>
      </c>
      <c r="E342" s="4">
        <v>26</v>
      </c>
      <c r="F342" s="4">
        <v>4.1</v>
      </c>
      <c r="G342" s="4">
        <v>30.1</v>
      </c>
      <c r="H342" s="3" t="s">
        <v>10</v>
      </c>
    </row>
    <row r="343" ht="14.25" spans="1:8">
      <c r="A343" s="3" t="s">
        <v>13</v>
      </c>
      <c r="B343" s="3" t="str">
        <f>"19410031029"</f>
        <v>19410031029</v>
      </c>
      <c r="C343" s="3">
        <v>10</v>
      </c>
      <c r="D343" s="3">
        <v>29</v>
      </c>
      <c r="E343" s="4">
        <v>25</v>
      </c>
      <c r="F343" s="4">
        <v>5</v>
      </c>
      <c r="G343" s="4">
        <v>30</v>
      </c>
      <c r="H343" s="3" t="s">
        <v>10</v>
      </c>
    </row>
    <row r="344" ht="14.25" spans="1:8">
      <c r="A344" s="3" t="s">
        <v>13</v>
      </c>
      <c r="B344" s="3" t="str">
        <f>"19410031126"</f>
        <v>19410031126</v>
      </c>
      <c r="C344" s="3">
        <v>11</v>
      </c>
      <c r="D344" s="3">
        <v>26</v>
      </c>
      <c r="E344" s="4">
        <v>24</v>
      </c>
      <c r="F344" s="4">
        <v>6</v>
      </c>
      <c r="G344" s="4">
        <v>30</v>
      </c>
      <c r="H344" s="3" t="s">
        <v>10</v>
      </c>
    </row>
    <row r="345" ht="14.25" spans="1:8">
      <c r="A345" s="3" t="s">
        <v>13</v>
      </c>
      <c r="B345" s="3" t="str">
        <f>"19410031307"</f>
        <v>19410031307</v>
      </c>
      <c r="C345" s="3">
        <v>13</v>
      </c>
      <c r="D345" s="3">
        <v>7</v>
      </c>
      <c r="E345" s="4">
        <v>26</v>
      </c>
      <c r="F345" s="4">
        <v>3.6</v>
      </c>
      <c r="G345" s="4">
        <v>29.6</v>
      </c>
      <c r="H345" s="3" t="s">
        <v>10</v>
      </c>
    </row>
    <row r="346" ht="14.25" spans="1:8">
      <c r="A346" s="3" t="s">
        <v>13</v>
      </c>
      <c r="B346" s="3" t="str">
        <f>"19410031308"</f>
        <v>19410031308</v>
      </c>
      <c r="C346" s="3">
        <v>13</v>
      </c>
      <c r="D346" s="3">
        <v>8</v>
      </c>
      <c r="E346" s="4">
        <v>24</v>
      </c>
      <c r="F346" s="4">
        <v>4.6</v>
      </c>
      <c r="G346" s="4">
        <v>28.6</v>
      </c>
      <c r="H346" s="3" t="s">
        <v>10</v>
      </c>
    </row>
    <row r="347" ht="14.25" spans="1:8">
      <c r="A347" s="3" t="s">
        <v>13</v>
      </c>
      <c r="B347" s="3" t="str">
        <f>"19410031301"</f>
        <v>19410031301</v>
      </c>
      <c r="C347" s="3">
        <v>13</v>
      </c>
      <c r="D347" s="3">
        <v>1</v>
      </c>
      <c r="E347" s="4">
        <v>22</v>
      </c>
      <c r="F347" s="4">
        <v>5.7</v>
      </c>
      <c r="G347" s="4">
        <v>27.7</v>
      </c>
      <c r="H347" s="3" t="s">
        <v>10</v>
      </c>
    </row>
    <row r="348" ht="14.25" spans="1:8">
      <c r="A348" s="3" t="s">
        <v>13</v>
      </c>
      <c r="B348" s="3" t="str">
        <f>"19410031114"</f>
        <v>19410031114</v>
      </c>
      <c r="C348" s="3">
        <v>11</v>
      </c>
      <c r="D348" s="3">
        <v>14</v>
      </c>
      <c r="E348" s="4">
        <v>21</v>
      </c>
      <c r="F348" s="4">
        <v>6.7</v>
      </c>
      <c r="G348" s="4">
        <v>27.7</v>
      </c>
      <c r="H348" s="3" t="s">
        <v>10</v>
      </c>
    </row>
    <row r="349" ht="14.25" spans="1:8">
      <c r="A349" s="3" t="s">
        <v>13</v>
      </c>
      <c r="B349" s="3" t="str">
        <f>"19410031008"</f>
        <v>19410031008</v>
      </c>
      <c r="C349" s="3">
        <v>10</v>
      </c>
      <c r="D349" s="3">
        <v>8</v>
      </c>
      <c r="E349" s="4">
        <v>24</v>
      </c>
      <c r="F349" s="4">
        <v>2</v>
      </c>
      <c r="G349" s="4">
        <v>26</v>
      </c>
      <c r="H349" s="3" t="s">
        <v>10</v>
      </c>
    </row>
    <row r="350" ht="14.25" spans="1:8">
      <c r="A350" s="3" t="s">
        <v>13</v>
      </c>
      <c r="B350" s="3" t="str">
        <f>"19410031219"</f>
        <v>19410031219</v>
      </c>
      <c r="C350" s="3">
        <v>12</v>
      </c>
      <c r="D350" s="3">
        <v>19</v>
      </c>
      <c r="E350" s="4">
        <v>24</v>
      </c>
      <c r="F350" s="4">
        <v>1.5</v>
      </c>
      <c r="G350" s="4">
        <v>25.5</v>
      </c>
      <c r="H350" s="3" t="s">
        <v>10</v>
      </c>
    </row>
    <row r="351" ht="14.25" spans="1:8">
      <c r="A351" s="3" t="s">
        <v>13</v>
      </c>
      <c r="B351" s="3" t="str">
        <f>"19410030916"</f>
        <v>19410030916</v>
      </c>
      <c r="C351" s="3">
        <v>9</v>
      </c>
      <c r="D351" s="3">
        <v>16</v>
      </c>
      <c r="E351" s="4">
        <v>19</v>
      </c>
      <c r="F351" s="4">
        <v>5.1</v>
      </c>
      <c r="G351" s="4">
        <v>24.1</v>
      </c>
      <c r="H351" s="3" t="s">
        <v>10</v>
      </c>
    </row>
    <row r="352" ht="14.25" spans="1:8">
      <c r="A352" s="3" t="s">
        <v>13</v>
      </c>
      <c r="B352" s="3" t="str">
        <f>"19410030911"</f>
        <v>19410030911</v>
      </c>
      <c r="C352" s="3">
        <v>9</v>
      </c>
      <c r="D352" s="3">
        <v>11</v>
      </c>
      <c r="E352" s="4">
        <v>13</v>
      </c>
      <c r="F352" s="4">
        <v>8.1</v>
      </c>
      <c r="G352" s="4">
        <v>21.1</v>
      </c>
      <c r="H352" s="3" t="s">
        <v>10</v>
      </c>
    </row>
    <row r="353" ht="14.25" spans="1:8">
      <c r="A353" s="3" t="s">
        <v>13</v>
      </c>
      <c r="B353" s="3" t="str">
        <f>"19410031207"</f>
        <v>19410031207</v>
      </c>
      <c r="C353" s="3">
        <v>12</v>
      </c>
      <c r="D353" s="3">
        <v>7</v>
      </c>
      <c r="E353" s="4">
        <v>11</v>
      </c>
      <c r="F353" s="4">
        <v>0</v>
      </c>
      <c r="G353" s="4">
        <v>11</v>
      </c>
      <c r="H353" s="3" t="s">
        <v>10</v>
      </c>
    </row>
    <row r="354" ht="14.25" spans="1:8">
      <c r="A354" s="3" t="s">
        <v>13</v>
      </c>
      <c r="B354" s="3" t="str">
        <f>"19410031127"</f>
        <v>19410031127</v>
      </c>
      <c r="C354" s="3">
        <v>11</v>
      </c>
      <c r="D354" s="3">
        <v>27</v>
      </c>
      <c r="E354" s="4">
        <v>0</v>
      </c>
      <c r="F354" s="4">
        <v>0</v>
      </c>
      <c r="G354" s="4">
        <v>0</v>
      </c>
      <c r="H354" s="3" t="s">
        <v>11</v>
      </c>
    </row>
    <row r="355" ht="14.25" spans="1:8">
      <c r="A355" s="3" t="s">
        <v>13</v>
      </c>
      <c r="B355" s="3" t="str">
        <f>"19410031203"</f>
        <v>19410031203</v>
      </c>
      <c r="C355" s="3">
        <v>12</v>
      </c>
      <c r="D355" s="3">
        <v>3</v>
      </c>
      <c r="E355" s="4">
        <v>0</v>
      </c>
      <c r="F355" s="4">
        <v>0</v>
      </c>
      <c r="G355" s="4">
        <v>0</v>
      </c>
      <c r="H355" s="3" t="s">
        <v>11</v>
      </c>
    </row>
    <row r="356" ht="14.25" spans="1:8">
      <c r="A356" s="3" t="s">
        <v>13</v>
      </c>
      <c r="B356" s="3" t="str">
        <f>"19410031204"</f>
        <v>19410031204</v>
      </c>
      <c r="C356" s="3">
        <v>12</v>
      </c>
      <c r="D356" s="3">
        <v>4</v>
      </c>
      <c r="E356" s="4">
        <v>0</v>
      </c>
      <c r="F356" s="4">
        <v>0</v>
      </c>
      <c r="G356" s="4">
        <v>0</v>
      </c>
      <c r="H356" s="3" t="s">
        <v>11</v>
      </c>
    </row>
    <row r="357" ht="14.25" spans="1:8">
      <c r="A357" s="3" t="s">
        <v>13</v>
      </c>
      <c r="B357" s="3" t="str">
        <f>"19410031107"</f>
        <v>19410031107</v>
      </c>
      <c r="C357" s="3">
        <v>11</v>
      </c>
      <c r="D357" s="3">
        <v>7</v>
      </c>
      <c r="E357" s="4">
        <v>0</v>
      </c>
      <c r="F357" s="4">
        <v>0</v>
      </c>
      <c r="G357" s="4">
        <v>0</v>
      </c>
      <c r="H357" s="3" t="s">
        <v>11</v>
      </c>
    </row>
    <row r="358" ht="14.25" spans="1:8">
      <c r="A358" s="3" t="s">
        <v>13</v>
      </c>
      <c r="B358" s="3" t="str">
        <f>"19410031102"</f>
        <v>19410031102</v>
      </c>
      <c r="C358" s="3">
        <v>11</v>
      </c>
      <c r="D358" s="3">
        <v>2</v>
      </c>
      <c r="E358" s="4">
        <v>0</v>
      </c>
      <c r="F358" s="4">
        <v>0</v>
      </c>
      <c r="G358" s="4">
        <v>0</v>
      </c>
      <c r="H358" s="3" t="s">
        <v>11</v>
      </c>
    </row>
    <row r="359" ht="14.25" spans="1:8">
      <c r="A359" s="3" t="s">
        <v>13</v>
      </c>
      <c r="B359" s="3" t="str">
        <f>"19410031130"</f>
        <v>19410031130</v>
      </c>
      <c r="C359" s="3">
        <v>11</v>
      </c>
      <c r="D359" s="3">
        <v>30</v>
      </c>
      <c r="E359" s="4">
        <v>0</v>
      </c>
      <c r="F359" s="4">
        <v>0</v>
      </c>
      <c r="G359" s="4">
        <v>0</v>
      </c>
      <c r="H359" s="3" t="s">
        <v>11</v>
      </c>
    </row>
    <row r="360" ht="14.25" spans="1:8">
      <c r="A360" s="3" t="s">
        <v>13</v>
      </c>
      <c r="B360" s="3" t="str">
        <f>"19410031201"</f>
        <v>19410031201</v>
      </c>
      <c r="C360" s="3">
        <v>12</v>
      </c>
      <c r="D360" s="3">
        <v>1</v>
      </c>
      <c r="E360" s="4">
        <v>0</v>
      </c>
      <c r="F360" s="4">
        <v>0</v>
      </c>
      <c r="G360" s="4">
        <v>0</v>
      </c>
      <c r="H360" s="3" t="s">
        <v>11</v>
      </c>
    </row>
    <row r="361" ht="14.25" spans="1:8">
      <c r="A361" s="3" t="s">
        <v>13</v>
      </c>
      <c r="B361" s="3" t="str">
        <f>"19410030920"</f>
        <v>19410030920</v>
      </c>
      <c r="C361" s="3">
        <v>9</v>
      </c>
      <c r="D361" s="3">
        <v>20</v>
      </c>
      <c r="E361" s="4">
        <v>0</v>
      </c>
      <c r="F361" s="4">
        <v>0</v>
      </c>
      <c r="G361" s="4">
        <v>0</v>
      </c>
      <c r="H361" s="3" t="s">
        <v>11</v>
      </c>
    </row>
    <row r="362" ht="14.25" spans="1:8">
      <c r="A362" s="3" t="s">
        <v>13</v>
      </c>
      <c r="B362" s="3" t="str">
        <f>"19410030923"</f>
        <v>19410030923</v>
      </c>
      <c r="C362" s="3">
        <v>9</v>
      </c>
      <c r="D362" s="3">
        <v>23</v>
      </c>
      <c r="E362" s="4">
        <v>0</v>
      </c>
      <c r="F362" s="4">
        <v>0</v>
      </c>
      <c r="G362" s="4">
        <v>0</v>
      </c>
      <c r="H362" s="3" t="s">
        <v>11</v>
      </c>
    </row>
    <row r="363" ht="14.25" spans="1:8">
      <c r="A363" s="3" t="s">
        <v>13</v>
      </c>
      <c r="B363" s="3" t="str">
        <f>"19410031004"</f>
        <v>19410031004</v>
      </c>
      <c r="C363" s="3">
        <v>10</v>
      </c>
      <c r="D363" s="3">
        <v>4</v>
      </c>
      <c r="E363" s="4">
        <v>0</v>
      </c>
      <c r="F363" s="4">
        <v>0</v>
      </c>
      <c r="G363" s="4">
        <v>0</v>
      </c>
      <c r="H363" s="3" t="s">
        <v>11</v>
      </c>
    </row>
    <row r="364" ht="14.25" spans="1:8">
      <c r="A364" s="3" t="s">
        <v>13</v>
      </c>
      <c r="B364" s="3" t="str">
        <f>"19410031013"</f>
        <v>19410031013</v>
      </c>
      <c r="C364" s="3">
        <v>10</v>
      </c>
      <c r="D364" s="3">
        <v>13</v>
      </c>
      <c r="E364" s="4">
        <v>0</v>
      </c>
      <c r="F364" s="4">
        <v>0</v>
      </c>
      <c r="G364" s="4">
        <v>0</v>
      </c>
      <c r="H364" s="3" t="s">
        <v>11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乜</cp:lastModifiedBy>
  <dcterms:created xsi:type="dcterms:W3CDTF">2019-08-07T07:09:00Z</dcterms:created>
  <dcterms:modified xsi:type="dcterms:W3CDTF">2019-08-07T07:34:56Z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