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Sheet1" sheetId="1" r:id="rId1"/>
  </sheets>
  <definedNames>
    <definedName name="_xlnm._FilterDatabase" localSheetId="0" hidden="1">Sheet1!$A$1:$I$15</definedName>
  </definedNames>
  <calcPr calcId="144525"/>
</workbook>
</file>

<file path=xl/sharedStrings.xml><?xml version="1.0" encoding="utf-8"?>
<sst xmlns="http://schemas.openxmlformats.org/spreadsheetml/2006/main" count="55">
  <si>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</si>
  <si>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</si>
  <si>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</si>
  <si>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</si>
  <si>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</si>
  <si>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</si>
  <si>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</si>
  <si>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</si>
  <si>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</si>
  <si>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</si>
  <si>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</si>
  <si>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</si>
  <si>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中学科学教师</t>
  </si>
  <si>
    <t>孔德凤</t>
  </si>
  <si>
    <t>372324198903083222</t>
  </si>
  <si>
    <t>201811zk192</t>
  </si>
  <si>
    <t>范丹</t>
  </si>
  <si>
    <t>130181199105064224</t>
  </si>
  <si>
    <t>201811zk105</t>
  </si>
  <si>
    <t>张晓裕</t>
  </si>
  <si>
    <t>370205198702281525</t>
  </si>
  <si>
    <t>201811zk116</t>
  </si>
  <si>
    <t>倪壮</t>
  </si>
  <si>
    <t>371083199205280541</t>
  </si>
  <si>
    <t>201811zk006</t>
  </si>
  <si>
    <t>尹学波</t>
  </si>
  <si>
    <t>370285197904235049</t>
  </si>
  <si>
    <t>201811zk114</t>
  </si>
  <si>
    <t>田庆震</t>
  </si>
  <si>
    <t>370302198610194818</t>
  </si>
  <si>
    <t>201811zk138</t>
  </si>
  <si>
    <t>高妍</t>
  </si>
  <si>
    <t>370205199412266022</t>
  </si>
  <si>
    <t>201811zk204</t>
  </si>
  <si>
    <t>王燕</t>
  </si>
  <si>
    <t>421022198910055443</t>
  </si>
  <si>
    <t>201811zk022</t>
  </si>
  <si>
    <t>徐丛</t>
  </si>
  <si>
    <t>370103198902135516</t>
  </si>
  <si>
    <t>201811zk176</t>
  </si>
  <si>
    <t>孙亮</t>
  </si>
  <si>
    <t>370205198801087015</t>
  </si>
  <si>
    <t>201811zk186</t>
  </si>
  <si>
    <t>翟瑞燕</t>
  </si>
  <si>
    <t>370921198608030621</t>
  </si>
  <si>
    <t>201811zk115</t>
  </si>
  <si>
    <t>庄筱红</t>
  </si>
  <si>
    <t>370284199009256022</t>
  </si>
  <si>
    <t>201811zk157</t>
  </si>
  <si>
    <t>姜华</t>
  </si>
  <si>
    <t>370124197003170024</t>
  </si>
  <si>
    <t>201811zk137</t>
  </si>
  <si>
    <t>马莉丽</t>
  </si>
  <si>
    <t>370902199107130021</t>
  </si>
  <si>
    <t>201811zk011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</si>
</sst>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3" sqref="E3"/>
    </sheetView>
  </sheetViews>
  <sheetFormatPr defaultColWidth="8" defaultRowHeight="14"/>
  <cols>
    <col min="1" max="1" width="15" style="1" customWidth="1"/>
    <col min="2" max="2" width="8.5" style="1" hidden="1" customWidth="1"/>
    <col min="3" max="3" width="8.5" style="1" customWidth="1"/>
    <col min="4" max="4" width="21.6666666666667" style="1" hidden="1" customWidth="1"/>
    <col min="5" max="5" width="21.6666666666667" style="1" customWidth="1"/>
    <col min="6" max="6" width="15.0833333333333" style="1" customWidth="1"/>
    <col min="7" max="7" width="5.16666666666667" style="1" customWidth="1"/>
    <col min="8" max="8" width="5" style="1" customWidth="1"/>
    <col min="9" max="9" width="12.75" style="1" customWidth="1"/>
    <col min="10" max="10" width="8" style="1"/>
    <col min="11" max="12" width="8.33333333333333" style="1" customWidth="1"/>
    <col min="13" max="16384" width="8" style="1"/>
  </cols>
  <sheetData>
    <row r="1" s="1" customFormat="1" ht="74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3" t="s">
        <v>4</v>
      </c>
      <c r="H1" s="3" t="s">
        <v>5</v>
      </c>
      <c r="I1" s="2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s="1" customFormat="1" ht="15" spans="1:14">
      <c r="A2" s="4" t="s">
        <v>12</v>
      </c>
      <c r="B2" s="4" t="s">
        <v>13</v>
      </c>
      <c r="C2" s="5" t="str">
        <f t="shared" ref="C2:C15" si="0">REPLACE(B2,2,1,"*")</f>
        <v>孔*凤</v>
      </c>
      <c r="D2" s="4" t="s">
        <v>14</v>
      </c>
      <c r="E2" s="5" t="str">
        <f t="shared" ref="E2:E15" si="1">REPLACE(D2,15,18,"****")</f>
        <v>37232419890308****</v>
      </c>
      <c r="F2" s="4" t="s">
        <v>15</v>
      </c>
      <c r="G2" s="6">
        <v>5</v>
      </c>
      <c r="H2" s="6">
        <v>4</v>
      </c>
      <c r="I2" s="7">
        <v>76</v>
      </c>
      <c r="J2" s="8">
        <f>60.33-24</f>
        <v>36.33</v>
      </c>
      <c r="K2" s="7">
        <v>6</v>
      </c>
      <c r="L2" s="7">
        <f t="shared" ref="L2:L15" si="2">SUM(J2:K2)</f>
        <v>42.33</v>
      </c>
      <c r="M2" s="7">
        <f t="shared" ref="M2:M15" si="3">I2*0.5+L2*0.5</f>
        <v>59.165</v>
      </c>
      <c r="N2" s="4"/>
    </row>
    <row r="3" s="1" customFormat="1" ht="15" spans="1:14">
      <c r="A3" s="4" t="s">
        <v>12</v>
      </c>
      <c r="B3" s="4" t="s">
        <v>16</v>
      </c>
      <c r="C3" s="5" t="str">
        <f t="shared" si="0"/>
        <v>范*</v>
      </c>
      <c r="D3" s="4" t="s">
        <v>17</v>
      </c>
      <c r="E3" s="5" t="str">
        <f t="shared" si="1"/>
        <v>13018119910506****</v>
      </c>
      <c r="F3" s="4" t="s">
        <v>18</v>
      </c>
      <c r="G3" s="6">
        <v>5</v>
      </c>
      <c r="H3" s="6">
        <v>6</v>
      </c>
      <c r="I3" s="7">
        <v>71</v>
      </c>
      <c r="J3" s="8">
        <f>64.67-24</f>
        <v>40.67</v>
      </c>
      <c r="K3" s="7">
        <v>5</v>
      </c>
      <c r="L3" s="7">
        <f t="shared" si="2"/>
        <v>45.67</v>
      </c>
      <c r="M3" s="7">
        <f t="shared" si="3"/>
        <v>58.335</v>
      </c>
      <c r="N3" s="4"/>
    </row>
    <row r="4" s="1" customFormat="1" ht="15" spans="1:14">
      <c r="A4" s="4" t="s">
        <v>12</v>
      </c>
      <c r="B4" s="4" t="s">
        <v>19</v>
      </c>
      <c r="C4" s="5" t="str">
        <f t="shared" si="0"/>
        <v>张*裕</v>
      </c>
      <c r="D4" s="4" t="s">
        <v>20</v>
      </c>
      <c r="E4" s="5" t="str">
        <f t="shared" si="1"/>
        <v>37020519870228****</v>
      </c>
      <c r="F4" s="4" t="s">
        <v>21</v>
      </c>
      <c r="G4" s="6">
        <v>5</v>
      </c>
      <c r="H4" s="6">
        <v>2</v>
      </c>
      <c r="I4" s="7">
        <v>78</v>
      </c>
      <c r="J4" s="8">
        <f>56.33-24</f>
        <v>32.33</v>
      </c>
      <c r="K4" s="7">
        <v>6</v>
      </c>
      <c r="L4" s="7">
        <f t="shared" si="2"/>
        <v>38.33</v>
      </c>
      <c r="M4" s="7">
        <f t="shared" si="3"/>
        <v>58.165</v>
      </c>
      <c r="N4" s="4"/>
    </row>
    <row r="5" s="1" customFormat="1" ht="15" spans="1:14">
      <c r="A5" s="4" t="s">
        <v>12</v>
      </c>
      <c r="B5" s="4" t="s">
        <v>22</v>
      </c>
      <c r="C5" s="5" t="str">
        <f t="shared" si="0"/>
        <v>倪*</v>
      </c>
      <c r="D5" s="4" t="s">
        <v>23</v>
      </c>
      <c r="E5" s="5" t="str">
        <f t="shared" si="1"/>
        <v>37108319920528****</v>
      </c>
      <c r="F5" s="4" t="s">
        <v>24</v>
      </c>
      <c r="G5" s="6">
        <v>5</v>
      </c>
      <c r="H5" s="6">
        <v>12</v>
      </c>
      <c r="I5" s="7">
        <v>71</v>
      </c>
      <c r="J5" s="8">
        <f>63.33-24</f>
        <v>39.33</v>
      </c>
      <c r="K5" s="7">
        <v>5</v>
      </c>
      <c r="L5" s="7">
        <f t="shared" si="2"/>
        <v>44.33</v>
      </c>
      <c r="M5" s="7">
        <f t="shared" si="3"/>
        <v>57.665</v>
      </c>
      <c r="N5" s="4"/>
    </row>
    <row r="6" s="1" customFormat="1" ht="15" spans="1:14">
      <c r="A6" s="4" t="s">
        <v>12</v>
      </c>
      <c r="B6" s="4" t="s">
        <v>25</v>
      </c>
      <c r="C6" s="5" t="str">
        <f t="shared" si="0"/>
        <v>尹*波</v>
      </c>
      <c r="D6" s="4" t="s">
        <v>26</v>
      </c>
      <c r="E6" s="5" t="str">
        <f t="shared" si="1"/>
        <v>37028519790423****</v>
      </c>
      <c r="F6" s="4" t="s">
        <v>27</v>
      </c>
      <c r="G6" s="6">
        <v>5</v>
      </c>
      <c r="H6" s="6">
        <v>3</v>
      </c>
      <c r="I6" s="7">
        <v>78</v>
      </c>
      <c r="J6" s="8">
        <f>55.33-24</f>
        <v>31.33</v>
      </c>
      <c r="K6" s="7">
        <v>5</v>
      </c>
      <c r="L6" s="7">
        <f t="shared" si="2"/>
        <v>36.33</v>
      </c>
      <c r="M6" s="7">
        <f t="shared" si="3"/>
        <v>57.165</v>
      </c>
      <c r="N6" s="4"/>
    </row>
    <row r="7" s="1" customFormat="1" ht="15" spans="1:14">
      <c r="A7" s="4" t="s">
        <v>12</v>
      </c>
      <c r="B7" s="4" t="s">
        <v>28</v>
      </c>
      <c r="C7" s="5" t="str">
        <f t="shared" si="0"/>
        <v>田*震</v>
      </c>
      <c r="D7" s="4" t="s">
        <v>29</v>
      </c>
      <c r="E7" s="5" t="str">
        <f t="shared" si="1"/>
        <v>37030219861019****</v>
      </c>
      <c r="F7" s="4" t="s">
        <v>30</v>
      </c>
      <c r="G7" s="6">
        <v>5</v>
      </c>
      <c r="H7" s="6">
        <v>7</v>
      </c>
      <c r="I7" s="7">
        <v>82</v>
      </c>
      <c r="J7" s="8">
        <f>50-24</f>
        <v>26</v>
      </c>
      <c r="K7" s="7">
        <v>6</v>
      </c>
      <c r="L7" s="7">
        <f t="shared" si="2"/>
        <v>32</v>
      </c>
      <c r="M7" s="7">
        <f t="shared" si="3"/>
        <v>57</v>
      </c>
      <c r="N7" s="4"/>
    </row>
    <row r="8" s="1" customFormat="1" ht="15" spans="1:14">
      <c r="A8" s="4" t="s">
        <v>12</v>
      </c>
      <c r="B8" s="4" t="s">
        <v>31</v>
      </c>
      <c r="C8" s="5" t="str">
        <f t="shared" si="0"/>
        <v>高*</v>
      </c>
      <c r="D8" s="4" t="s">
        <v>32</v>
      </c>
      <c r="E8" s="5" t="str">
        <f t="shared" si="1"/>
        <v>37020519941226****</v>
      </c>
      <c r="F8" s="4" t="s">
        <v>33</v>
      </c>
      <c r="G8" s="6">
        <v>5</v>
      </c>
      <c r="H8" s="6">
        <v>11</v>
      </c>
      <c r="I8" s="7">
        <v>73</v>
      </c>
      <c r="J8" s="8">
        <f>59-24</f>
        <v>35</v>
      </c>
      <c r="K8" s="7">
        <v>5</v>
      </c>
      <c r="L8" s="7">
        <f t="shared" si="2"/>
        <v>40</v>
      </c>
      <c r="M8" s="7">
        <f t="shared" si="3"/>
        <v>56.5</v>
      </c>
      <c r="N8" s="4"/>
    </row>
    <row r="9" s="1" customFormat="1" ht="15" spans="1:14">
      <c r="A9" s="4" t="s">
        <v>12</v>
      </c>
      <c r="B9" s="4" t="s">
        <v>34</v>
      </c>
      <c r="C9" s="5" t="str">
        <f t="shared" si="0"/>
        <v>王*</v>
      </c>
      <c r="D9" s="4" t="s">
        <v>35</v>
      </c>
      <c r="E9" s="5" t="str">
        <f t="shared" si="1"/>
        <v>42102219891005****</v>
      </c>
      <c r="F9" s="4" t="s">
        <v>36</v>
      </c>
      <c r="G9" s="6">
        <v>5</v>
      </c>
      <c r="H9" s="6">
        <v>8</v>
      </c>
      <c r="I9" s="7">
        <v>77</v>
      </c>
      <c r="J9" s="8">
        <f>54-24</f>
        <v>30</v>
      </c>
      <c r="K9" s="7">
        <v>5</v>
      </c>
      <c r="L9" s="7">
        <f t="shared" si="2"/>
        <v>35</v>
      </c>
      <c r="M9" s="7">
        <f t="shared" si="3"/>
        <v>56</v>
      </c>
      <c r="N9" s="4"/>
    </row>
    <row r="10" s="1" customFormat="1" ht="15" spans="1:14">
      <c r="A10" s="4" t="s">
        <v>12</v>
      </c>
      <c r="B10" s="4" t="s">
        <v>37</v>
      </c>
      <c r="C10" s="5" t="str">
        <f t="shared" si="0"/>
        <v>徐*</v>
      </c>
      <c r="D10" s="4" t="s">
        <v>38</v>
      </c>
      <c r="E10" s="5" t="str">
        <f t="shared" si="1"/>
        <v>37010319890213****</v>
      </c>
      <c r="F10" s="4" t="s">
        <v>39</v>
      </c>
      <c r="G10" s="6">
        <v>5</v>
      </c>
      <c r="H10" s="6">
        <v>14</v>
      </c>
      <c r="I10" s="7">
        <v>71</v>
      </c>
      <c r="J10" s="8">
        <f>59-24</f>
        <v>35</v>
      </c>
      <c r="K10" s="7">
        <v>6</v>
      </c>
      <c r="L10" s="7">
        <f t="shared" si="2"/>
        <v>41</v>
      </c>
      <c r="M10" s="7">
        <f t="shared" si="3"/>
        <v>56</v>
      </c>
      <c r="N10" s="4"/>
    </row>
    <row r="11" s="1" customFormat="1" ht="15" spans="1:14">
      <c r="A11" s="4" t="s">
        <v>12</v>
      </c>
      <c r="B11" s="4" t="s">
        <v>40</v>
      </c>
      <c r="C11" s="5" t="str">
        <f t="shared" si="0"/>
        <v>孙*</v>
      </c>
      <c r="D11" s="4" t="s">
        <v>41</v>
      </c>
      <c r="E11" s="5" t="str">
        <f t="shared" si="1"/>
        <v>37020519880108****</v>
      </c>
      <c r="F11" s="4" t="s">
        <v>42</v>
      </c>
      <c r="G11" s="6">
        <v>5</v>
      </c>
      <c r="H11" s="6">
        <v>5</v>
      </c>
      <c r="I11" s="7">
        <v>74</v>
      </c>
      <c r="J11" s="8">
        <f>52-24</f>
        <v>28</v>
      </c>
      <c r="K11" s="7">
        <v>7</v>
      </c>
      <c r="L11" s="7">
        <f t="shared" si="2"/>
        <v>35</v>
      </c>
      <c r="M11" s="7">
        <f t="shared" si="3"/>
        <v>54.5</v>
      </c>
      <c r="N11" s="4"/>
    </row>
    <row r="12" s="1" customFormat="1" ht="15" spans="1:14">
      <c r="A12" s="4" t="s">
        <v>12</v>
      </c>
      <c r="B12" s="4" t="s">
        <v>43</v>
      </c>
      <c r="C12" s="5" t="str">
        <f t="shared" si="0"/>
        <v>翟*燕</v>
      </c>
      <c r="D12" s="4" t="s">
        <v>44</v>
      </c>
      <c r="E12" s="5" t="str">
        <f t="shared" si="1"/>
        <v>37092119860803****</v>
      </c>
      <c r="F12" s="4" t="s">
        <v>45</v>
      </c>
      <c r="G12" s="6">
        <v>5</v>
      </c>
      <c r="H12" s="6">
        <v>13</v>
      </c>
      <c r="I12" s="7">
        <v>73</v>
      </c>
      <c r="J12" s="8">
        <f>53.33-24</f>
        <v>29.33</v>
      </c>
      <c r="K12" s="7">
        <v>6</v>
      </c>
      <c r="L12" s="7">
        <f t="shared" si="2"/>
        <v>35.33</v>
      </c>
      <c r="M12" s="7">
        <f t="shared" si="3"/>
        <v>54.165</v>
      </c>
      <c r="N12" s="4"/>
    </row>
    <row r="13" s="1" customFormat="1" ht="15" spans="1:14">
      <c r="A13" s="4" t="s">
        <v>12</v>
      </c>
      <c r="B13" s="4" t="s">
        <v>46</v>
      </c>
      <c r="C13" s="5" t="str">
        <f t="shared" si="0"/>
        <v>庄*红</v>
      </c>
      <c r="D13" s="4" t="s">
        <v>47</v>
      </c>
      <c r="E13" s="5" t="str">
        <f t="shared" si="1"/>
        <v>37028419900925****</v>
      </c>
      <c r="F13" s="4" t="s">
        <v>48</v>
      </c>
      <c r="G13" s="6">
        <v>5</v>
      </c>
      <c r="H13" s="6">
        <v>10</v>
      </c>
      <c r="I13" s="7">
        <v>70</v>
      </c>
      <c r="J13" s="8">
        <f>54.67-24</f>
        <v>30.67</v>
      </c>
      <c r="K13" s="7">
        <v>5</v>
      </c>
      <c r="L13" s="7">
        <f t="shared" si="2"/>
        <v>35.67</v>
      </c>
      <c r="M13" s="7">
        <f t="shared" si="3"/>
        <v>52.835</v>
      </c>
      <c r="N13" s="4"/>
    </row>
    <row r="14" s="1" customFormat="1" ht="15" spans="1:14">
      <c r="A14" s="4" t="s">
        <v>12</v>
      </c>
      <c r="B14" s="4" t="s">
        <v>49</v>
      </c>
      <c r="C14" s="5" t="str">
        <f t="shared" si="0"/>
        <v>姜*</v>
      </c>
      <c r="D14" s="4" t="s">
        <v>50</v>
      </c>
      <c r="E14" s="5" t="str">
        <f t="shared" si="1"/>
        <v>37012419700317****</v>
      </c>
      <c r="F14" s="4" t="s">
        <v>51</v>
      </c>
      <c r="G14" s="6">
        <v>5</v>
      </c>
      <c r="H14" s="6">
        <v>1</v>
      </c>
      <c r="I14" s="7">
        <v>72</v>
      </c>
      <c r="J14" s="8">
        <f>50-24</f>
        <v>26</v>
      </c>
      <c r="K14" s="7">
        <v>6</v>
      </c>
      <c r="L14" s="7">
        <f t="shared" si="2"/>
        <v>32</v>
      </c>
      <c r="M14" s="7">
        <f t="shared" si="3"/>
        <v>52</v>
      </c>
      <c r="N14" s="4"/>
    </row>
    <row r="15" s="1" customFormat="1" ht="15" spans="1:14">
      <c r="A15" s="4" t="s">
        <v>12</v>
      </c>
      <c r="B15" s="4" t="s">
        <v>52</v>
      </c>
      <c r="C15" s="5" t="str">
        <f t="shared" si="0"/>
        <v>马*丽</v>
      </c>
      <c r="D15" s="4" t="s">
        <v>53</v>
      </c>
      <c r="E15" s="5" t="str">
        <f t="shared" si="1"/>
        <v>37090219910713****</v>
      </c>
      <c r="F15" s="4" t="s">
        <v>54</v>
      </c>
      <c r="G15" s="6">
        <v>5</v>
      </c>
      <c r="H15" s="6">
        <v>9</v>
      </c>
      <c r="I15" s="7">
        <v>70</v>
      </c>
      <c r="J15" s="8">
        <f>51-24</f>
        <v>27</v>
      </c>
      <c r="K15" s="7">
        <v>6</v>
      </c>
      <c r="L15" s="7">
        <f t="shared" si="2"/>
        <v>33</v>
      </c>
      <c r="M15" s="7">
        <f t="shared" si="3"/>
        <v>51.5</v>
      </c>
      <c r="N15" s="4"/>
    </row>
  </sheetData>
  <autoFilter ref="A1:I15">
    <extLst/>
  </autoFilter>
  <sortState ref="A2:N15">
    <sortCondition ref="M2:M15" descending="1"/>
  </sortState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苹果脸煮汤圆</cp:lastModifiedBy>
  <dcterms:created xsi:type="dcterms:W3CDTF">2015-06-05T18:17:00Z</dcterms:created>
  <dcterms:modified xsi:type="dcterms:W3CDTF">2018-12-17T01:49:57Z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